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Lemoore City 2021\kit\Official Adjusted Data\"/>
    </mc:Choice>
  </mc:AlternateContent>
  <xr:revisionPtr revIDLastSave="0" documentId="13_ncr:1_{7FF6396E-F448-4B02-9A20-E5FF923A25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ciones" sheetId="4" r:id="rId1"/>
    <sheet name="asignación" sheetId="1" r:id="rId2"/>
    <sheet name="resultados" sheetId="2" r:id="rId3"/>
  </sheets>
  <definedNames>
    <definedName name="Pop_Units">asignación!$B$5:$D$5</definedName>
    <definedName name="_xlnm.Print_Area" localSheetId="1">asignación!$B$4:$P$51</definedName>
    <definedName name="_xlnm.Print_Titles" localSheetId="1">asignación!$5:$5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6" i="1"/>
  <c r="M7" i="2"/>
  <c r="L7" i="2"/>
  <c r="K7" i="2"/>
  <c r="J7" i="2"/>
  <c r="P25" i="1" l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G8" i="2"/>
  <c r="N2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P11" i="2"/>
  <c r="F8" i="2" l="1"/>
  <c r="N16" i="2" l="1"/>
  <c r="N17" i="2"/>
  <c r="N18" i="2"/>
  <c r="N11" i="2"/>
  <c r="N13" i="2"/>
  <c r="N21" i="2"/>
  <c r="N14" i="2"/>
  <c r="N22" i="2"/>
  <c r="N12" i="2"/>
  <c r="N20" i="2"/>
  <c r="P52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12" i="2" l="1"/>
  <c r="P13" i="2"/>
  <c r="P14" i="2"/>
  <c r="P16" i="2"/>
  <c r="P17" i="2"/>
  <c r="P18" i="2"/>
  <c r="P20" i="2"/>
  <c r="P21" i="2"/>
  <c r="P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20" i="1"/>
  <c r="P21" i="1"/>
  <c r="P22" i="1"/>
  <c r="P23" i="1"/>
  <c r="P24" i="1"/>
  <c r="E8" i="2"/>
  <c r="D8" i="2"/>
  <c r="C8" i="2"/>
  <c r="C54" i="1"/>
  <c r="I8" i="2" s="1"/>
  <c r="H1" i="2" s="1"/>
  <c r="D54" i="1"/>
  <c r="E54" i="1"/>
  <c r="F54" i="1"/>
  <c r="G54" i="1"/>
  <c r="H54" i="1"/>
  <c r="I54" i="1"/>
  <c r="J54" i="1"/>
  <c r="K54" i="1"/>
  <c r="M54" i="1"/>
  <c r="N54" i="1"/>
  <c r="O54" i="1"/>
  <c r="G9" i="2" l="1"/>
  <c r="O2" i="1" s="1"/>
  <c r="H22" i="2"/>
  <c r="H16" i="2"/>
  <c r="H10" i="2"/>
  <c r="H18" i="2"/>
  <c r="H14" i="2"/>
  <c r="H20" i="2"/>
  <c r="H12" i="2"/>
  <c r="H17" i="2"/>
  <c r="H15" i="2"/>
  <c r="H13" i="2"/>
  <c r="H11" i="2"/>
  <c r="H19" i="2"/>
  <c r="H21" i="2"/>
  <c r="H8" i="2"/>
  <c r="J21" i="2"/>
  <c r="M18" i="2"/>
  <c r="M16" i="2"/>
  <c r="M17" i="2"/>
  <c r="M14" i="2"/>
  <c r="L14" i="2"/>
  <c r="K20" i="2"/>
  <c r="K12" i="2"/>
  <c r="K21" i="2"/>
  <c r="M20" i="2"/>
  <c r="J18" i="2"/>
  <c r="M11" i="2"/>
  <c r="M12" i="2"/>
  <c r="J22" i="2"/>
  <c r="J14" i="2"/>
  <c r="L12" i="2"/>
  <c r="M21" i="2"/>
  <c r="L18" i="2"/>
  <c r="M13" i="2"/>
  <c r="J12" i="2"/>
  <c r="J20" i="2"/>
  <c r="L21" i="2"/>
  <c r="L13" i="2"/>
  <c r="K11" i="2"/>
  <c r="K16" i="2"/>
  <c r="K22" i="2"/>
  <c r="L17" i="2"/>
  <c r="J16" i="2"/>
  <c r="L22" i="2"/>
  <c r="L20" i="2"/>
  <c r="K17" i="2"/>
  <c r="L16" i="2"/>
  <c r="M22" i="2"/>
  <c r="J11" i="2"/>
  <c r="J17" i="2"/>
  <c r="K18" i="2"/>
  <c r="K13" i="2"/>
  <c r="J13" i="2"/>
  <c r="K14" i="2"/>
  <c r="L11" i="2"/>
  <c r="L54" i="1"/>
  <c r="P54" i="1"/>
  <c r="N9" i="2" l="1"/>
  <c r="O11" i="2"/>
  <c r="O12" i="2"/>
  <c r="O22" i="2"/>
  <c r="O17" i="2"/>
  <c r="O14" i="2"/>
  <c r="O13" i="2"/>
  <c r="O16" i="2"/>
  <c r="O21" i="2"/>
  <c r="O18" i="2"/>
  <c r="O20" i="2"/>
  <c r="H2" i="1" l="1"/>
  <c r="K2" i="1"/>
  <c r="E9" i="2" l="1"/>
  <c r="F9" i="2"/>
  <c r="M9" i="2" l="1"/>
  <c r="L2" i="1"/>
  <c r="L9" i="2"/>
  <c r="I2" i="1"/>
  <c r="B2" i="1" l="1"/>
  <c r="E2" i="1"/>
  <c r="C9" i="2" l="1"/>
  <c r="D9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<sst xmlns="http://schemas.openxmlformats.org/spreadsheetml/2006/main" count="75" uniqueCount="55">
  <si>
    <t>Total</t>
  </si>
  <si>
    <t xml:space="preserve"> Hisp</t>
  </si>
  <si>
    <t>Latino</t>
  </si>
  <si>
    <t>D2:</t>
  </si>
  <si>
    <t>D1:</t>
  </si>
  <si>
    <t>D3:</t>
  </si>
  <si>
    <t>D4:</t>
  </si>
  <si>
    <t>D5:</t>
  </si>
  <si>
    <t>(1-5)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</si>
  <si>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</si>
  <si>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</si>
  <si>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</si>
  <si>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</si>
  <si>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</si>
  <si>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</si>
  <si>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</si>
  <si>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</si>
  <si>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</si>
  <si>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</si>
  <si>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</si>
  <si>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amarillos.</t>
  </si>
  <si>
    <t>Al entregar:</t>
  </si>
  <si>
    <t>Cuando termine, envíe por e-mail su lista de designaciones a cityclerk@lemoore.com</t>
  </si>
  <si>
    <t>Referencia: Población total &amp; deviación de la ideal por distrito</t>
  </si>
  <si>
    <t>Distrito</t>
  </si>
  <si>
    <t>Unid</t>
  </si>
  <si>
    <t>Población</t>
  </si>
  <si>
    <t>Población Ciudadana en Edad Electoral (PCEE)</t>
  </si>
  <si>
    <t>Votantes Registratos (Nov. 2020)</t>
  </si>
  <si>
    <t>Votantes Activos (Nov. 2020)</t>
  </si>
  <si>
    <t>Pob</t>
  </si>
  <si>
    <t>Blanco</t>
  </si>
  <si>
    <t>Negro</t>
  </si>
  <si>
    <t>Asiático</t>
  </si>
  <si>
    <t>Otro</t>
  </si>
  <si>
    <t>Totales por distrito</t>
  </si>
  <si>
    <t>Población ideal:</t>
  </si>
  <si>
    <t>Public Participation Kit de la Ciudad de Lemoore 2021</t>
  </si>
  <si>
    <t>Entre su nombre aquí</t>
  </si>
  <si>
    <t>Contados</t>
  </si>
  <si>
    <t>Porcentajes</t>
  </si>
  <si>
    <t>Grupo</t>
  </si>
  <si>
    <t>Categoria</t>
  </si>
  <si>
    <t>Sin designación</t>
  </si>
  <si>
    <t>Población total</t>
  </si>
  <si>
    <t>Pob. Tot.</t>
  </si>
  <si>
    <t>Deviación en personas</t>
  </si>
  <si>
    <t>PCEE Total</t>
  </si>
  <si>
    <t>Latinos</t>
  </si>
  <si>
    <t>Blancos</t>
  </si>
  <si>
    <t>Negros</t>
  </si>
  <si>
    <t>Votantes Registrados (Nov. 2020)</t>
  </si>
  <si>
    <t>Comentarios sobre esta opción</t>
  </si>
  <si>
    <t>Este mapa tiene razón porque…</t>
  </si>
  <si>
    <t>Votantes Activos
(Nov.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</si>
</sst>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8" xfId="0" applyFont="1" applyBorder="1" applyAlignment="1">
      <alignment horizontal="center"/>
    </xf>
    <xf numFmtId="3" fontId="5" fillId="0" borderId="27" xfId="0" quotePrefix="1" applyNumberFormat="1" applyFont="1" applyBorder="1" applyAlignment="1">
      <alignment horizontal="center" wrapText="1"/>
    </xf>
    <xf numFmtId="3" fontId="6" fillId="0" borderId="36" xfId="0" quotePrefix="1" applyNumberFormat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6" sqref="B16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6" x14ac:dyDescent="0.3">
      <c r="A1" s="1" t="s">
        <v>9</v>
      </c>
    </row>
    <row r="3" spans="1:6" x14ac:dyDescent="0.3">
      <c r="A3" s="1" t="s">
        <v>10</v>
      </c>
    </row>
    <row r="4" spans="1:6" x14ac:dyDescent="0.3">
      <c r="A4" s="2" t="s">
        <v>11</v>
      </c>
    </row>
    <row r="5" spans="1:6" x14ac:dyDescent="0.3">
      <c r="A5" s="2" t="s">
        <v>12</v>
      </c>
    </row>
    <row r="6" spans="1:6" x14ac:dyDescent="0.3">
      <c r="A6" s="2" t="s">
        <v>13</v>
      </c>
    </row>
    <row r="7" spans="1:6" x14ac:dyDescent="0.3">
      <c r="B7" s="2" t="s">
        <v>14</v>
      </c>
    </row>
    <row r="8" spans="1:6" x14ac:dyDescent="0.3">
      <c r="B8" s="2" t="s">
        <v>15</v>
      </c>
    </row>
    <row r="9" spans="1:6" x14ac:dyDescent="0.3">
      <c r="B9" s="2" t="s">
        <v>16</v>
      </c>
    </row>
    <row r="11" spans="1:6" x14ac:dyDescent="0.3">
      <c r="A11" s="1" t="s">
        <v>17</v>
      </c>
      <c r="B11" s="2" t="s">
        <v>18</v>
      </c>
    </row>
    <row r="12" spans="1:6" x14ac:dyDescent="0.3">
      <c r="B12" s="2" t="s">
        <v>19</v>
      </c>
      <c r="F12" s="3" t="s">
        <v>20</v>
      </c>
    </row>
    <row r="14" spans="1:6" x14ac:dyDescent="0.3">
      <c r="A14" s="1" t="s">
        <v>21</v>
      </c>
    </row>
    <row r="15" spans="1:6" x14ac:dyDescent="0.3">
      <c r="B15" s="2" t="s">
        <v>22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4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8.77734375" style="36" bestFit="1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6.77734375" style="5" customWidth="1"/>
    <col min="19" max="20" width="6.88671875" style="5" customWidth="1"/>
    <col min="21" max="21" width="6.777343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16" ht="12.6" customHeight="1" thickBot="1" x14ac:dyDescent="0.3">
      <c r="A1" s="76" t="s">
        <v>23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5"/>
    </row>
    <row r="2" spans="1:16" ht="12.6" thickBot="1" x14ac:dyDescent="0.3">
      <c r="A2" s="39" t="s">
        <v>4</v>
      </c>
      <c r="B2" s="37">
        <f>resultados!$C$8</f>
        <v>0</v>
      </c>
      <c r="C2" s="37">
        <f>resultados!$C$9</f>
        <v>-5438</v>
      </c>
      <c r="D2" s="39" t="s">
        <v>3</v>
      </c>
      <c r="E2" s="37">
        <f>resultados!$D$8</f>
        <v>0</v>
      </c>
      <c r="F2" s="37">
        <f>resultados!$D$9</f>
        <v>-5438</v>
      </c>
      <c r="G2" s="39" t="s">
        <v>5</v>
      </c>
      <c r="H2" s="37">
        <f>resultados!$E$8</f>
        <v>0</v>
      </c>
      <c r="I2" s="37">
        <f>resultados!$E$9</f>
        <v>-5438</v>
      </c>
      <c r="J2" s="39" t="s">
        <v>6</v>
      </c>
      <c r="K2" s="37">
        <f>resultados!$F$8</f>
        <v>0</v>
      </c>
      <c r="L2" s="38">
        <f>resultados!$F$9</f>
        <v>-5438</v>
      </c>
      <c r="M2" s="39" t="s">
        <v>7</v>
      </c>
      <c r="N2" s="37">
        <f>resultados!$G$8</f>
        <v>0</v>
      </c>
      <c r="O2" s="38">
        <f>resultados!$G$9</f>
        <v>-5438</v>
      </c>
      <c r="P2" s="5"/>
    </row>
    <row r="3" spans="1:16" x14ac:dyDescent="0.25">
      <c r="H3" s="36"/>
    </row>
    <row r="4" spans="1:16" ht="13.5" customHeight="1" x14ac:dyDescent="0.25">
      <c r="A4" s="51" t="s">
        <v>24</v>
      </c>
      <c r="B4" s="61" t="s">
        <v>25</v>
      </c>
      <c r="C4" s="61" t="s">
        <v>26</v>
      </c>
      <c r="D4" s="72" t="s">
        <v>27</v>
      </c>
      <c r="E4" s="73"/>
      <c r="F4" s="73"/>
      <c r="G4" s="73"/>
      <c r="H4" s="74"/>
      <c r="I4" s="72" t="s">
        <v>28</v>
      </c>
      <c r="J4" s="73"/>
      <c r="K4" s="73"/>
      <c r="L4" s="74"/>
      <c r="M4" s="72" t="s">
        <v>29</v>
      </c>
      <c r="N4" s="73"/>
      <c r="O4" s="73"/>
      <c r="P4" s="75"/>
    </row>
    <row r="5" spans="1:16" s="4" customFormat="1" x14ac:dyDescent="0.25">
      <c r="A5" s="58" t="s">
        <v>8</v>
      </c>
      <c r="B5" s="59" t="s">
        <v>30</v>
      </c>
      <c r="C5" s="59" t="s">
        <v>0</v>
      </c>
      <c r="D5" s="63" t="s">
        <v>0</v>
      </c>
      <c r="E5" s="60" t="s">
        <v>1</v>
      </c>
      <c r="F5" s="60" t="s">
        <v>31</v>
      </c>
      <c r="G5" s="60" t="s">
        <v>32</v>
      </c>
      <c r="H5" s="62" t="s">
        <v>33</v>
      </c>
      <c r="I5" s="60" t="s">
        <v>0</v>
      </c>
      <c r="J5" s="60" t="s">
        <v>2</v>
      </c>
      <c r="K5" s="69" t="s">
        <v>33</v>
      </c>
      <c r="L5" s="62" t="s">
        <v>34</v>
      </c>
      <c r="M5" s="60" t="s">
        <v>0</v>
      </c>
      <c r="N5" s="60" t="s">
        <v>2</v>
      </c>
      <c r="O5" s="69" t="s">
        <v>33</v>
      </c>
      <c r="P5" s="64" t="s">
        <v>34</v>
      </c>
    </row>
    <row r="6" spans="1:16" x14ac:dyDescent="0.25">
      <c r="A6" s="52"/>
      <c r="B6" s="40">
        <v>1</v>
      </c>
      <c r="C6" s="55">
        <v>308</v>
      </c>
      <c r="D6" s="55">
        <v>199.70690999999999</v>
      </c>
      <c r="E6" s="40">
        <v>50.999988999999999</v>
      </c>
      <c r="F6" s="40">
        <v>148.70692</v>
      </c>
      <c r="G6" s="40">
        <v>0</v>
      </c>
      <c r="H6" s="56">
        <v>0</v>
      </c>
      <c r="I6" s="40">
        <v>71</v>
      </c>
      <c r="J6" s="40">
        <v>26</v>
      </c>
      <c r="K6" s="41">
        <v>1</v>
      </c>
      <c r="L6" s="53">
        <f>I6-J6-K6</f>
        <v>44</v>
      </c>
      <c r="M6" s="57">
        <v>41</v>
      </c>
      <c r="N6" s="41">
        <v>16</v>
      </c>
      <c r="O6" s="41">
        <v>0</v>
      </c>
      <c r="P6" s="53">
        <f>M6-N6-O6</f>
        <v>25</v>
      </c>
    </row>
    <row r="7" spans="1:16" x14ac:dyDescent="0.25">
      <c r="A7" s="54"/>
      <c r="B7" s="40">
        <v>2</v>
      </c>
      <c r="C7" s="55">
        <v>389</v>
      </c>
      <c r="D7" s="55">
        <v>187.888205</v>
      </c>
      <c r="E7" s="40">
        <v>79.564586000000006</v>
      </c>
      <c r="F7" s="40">
        <v>76.584076999999994</v>
      </c>
      <c r="G7" s="40">
        <v>7.0642199999999997</v>
      </c>
      <c r="H7" s="56">
        <v>24.675325000000001</v>
      </c>
      <c r="I7" s="40">
        <v>159</v>
      </c>
      <c r="J7" s="40">
        <v>101</v>
      </c>
      <c r="K7" s="41">
        <v>0</v>
      </c>
      <c r="L7" s="53">
        <f t="shared" ref="L7:L52" si="0">I7-J7-K7</f>
        <v>58</v>
      </c>
      <c r="M7" s="57">
        <v>98</v>
      </c>
      <c r="N7" s="41">
        <v>57</v>
      </c>
      <c r="O7" s="41">
        <v>0</v>
      </c>
      <c r="P7" s="53">
        <f t="shared" ref="P7:P51" si="1">M7-N7-O7</f>
        <v>41</v>
      </c>
    </row>
    <row r="8" spans="1:16" x14ac:dyDescent="0.25">
      <c r="A8" s="54"/>
      <c r="B8" s="40">
        <v>3</v>
      </c>
      <c r="C8" s="55">
        <v>866</v>
      </c>
      <c r="D8" s="55">
        <v>719.28603799999996</v>
      </c>
      <c r="E8" s="40">
        <v>224.17952399999999</v>
      </c>
      <c r="F8" s="40">
        <v>339.80584700000003</v>
      </c>
      <c r="G8" s="40">
        <v>91.043643000000003</v>
      </c>
      <c r="H8" s="56">
        <v>63.00703</v>
      </c>
      <c r="I8" s="40">
        <v>363</v>
      </c>
      <c r="J8" s="40">
        <v>165</v>
      </c>
      <c r="K8" s="41">
        <v>3</v>
      </c>
      <c r="L8" s="53">
        <f t="shared" si="0"/>
        <v>195</v>
      </c>
      <c r="M8" s="57">
        <v>268</v>
      </c>
      <c r="N8" s="41">
        <v>103</v>
      </c>
      <c r="O8" s="41">
        <v>3</v>
      </c>
      <c r="P8" s="53">
        <f t="shared" si="1"/>
        <v>162</v>
      </c>
    </row>
    <row r="9" spans="1:16" x14ac:dyDescent="0.25">
      <c r="A9" s="54"/>
      <c r="B9" s="40">
        <v>4</v>
      </c>
      <c r="C9" s="55">
        <v>555</v>
      </c>
      <c r="D9" s="55">
        <v>473.48410200000001</v>
      </c>
      <c r="E9" s="40">
        <v>161.03036</v>
      </c>
      <c r="F9" s="40">
        <v>235.250202</v>
      </c>
      <c r="G9" s="40">
        <v>53.438659999999999</v>
      </c>
      <c r="H9" s="56">
        <v>21.264873000000001</v>
      </c>
      <c r="I9" s="40">
        <v>266</v>
      </c>
      <c r="J9" s="40">
        <v>149</v>
      </c>
      <c r="K9" s="41">
        <v>5</v>
      </c>
      <c r="L9" s="53">
        <f t="shared" si="0"/>
        <v>112</v>
      </c>
      <c r="M9" s="57">
        <v>189</v>
      </c>
      <c r="N9" s="41">
        <v>104</v>
      </c>
      <c r="O9" s="41">
        <v>5</v>
      </c>
      <c r="P9" s="53">
        <f t="shared" si="1"/>
        <v>80</v>
      </c>
    </row>
    <row r="10" spans="1:16" x14ac:dyDescent="0.25">
      <c r="A10" s="52"/>
      <c r="B10" s="40">
        <v>5</v>
      </c>
      <c r="C10" s="55">
        <v>347</v>
      </c>
      <c r="D10" s="55">
        <v>269.11223000000001</v>
      </c>
      <c r="E10" s="40">
        <v>95.513107000000005</v>
      </c>
      <c r="F10" s="40">
        <v>110.15683900000001</v>
      </c>
      <c r="G10" s="40">
        <v>17.812885999999999</v>
      </c>
      <c r="H10" s="56">
        <v>39.379393999999998</v>
      </c>
      <c r="I10" s="40">
        <v>140</v>
      </c>
      <c r="J10" s="40">
        <v>60</v>
      </c>
      <c r="K10" s="41">
        <v>5</v>
      </c>
      <c r="L10" s="53">
        <f t="shared" si="0"/>
        <v>75</v>
      </c>
      <c r="M10" s="57">
        <v>97</v>
      </c>
      <c r="N10" s="41">
        <v>40</v>
      </c>
      <c r="O10" s="41">
        <v>4</v>
      </c>
      <c r="P10" s="53">
        <f t="shared" si="1"/>
        <v>53</v>
      </c>
    </row>
    <row r="11" spans="1:16" x14ac:dyDescent="0.25">
      <c r="A11" s="54"/>
      <c r="B11" s="40">
        <v>6</v>
      </c>
      <c r="C11" s="55">
        <v>354</v>
      </c>
      <c r="D11" s="55">
        <v>319.06276000000003</v>
      </c>
      <c r="E11" s="40">
        <v>65.352029000000002</v>
      </c>
      <c r="F11" s="40">
        <v>193.57846900000001</v>
      </c>
      <c r="G11" s="40">
        <v>39.722568000000003</v>
      </c>
      <c r="H11" s="56">
        <v>20.409693000000001</v>
      </c>
      <c r="I11" s="40">
        <v>142</v>
      </c>
      <c r="J11" s="40">
        <v>52</v>
      </c>
      <c r="K11" s="41">
        <v>2</v>
      </c>
      <c r="L11" s="53">
        <f t="shared" si="0"/>
        <v>88</v>
      </c>
      <c r="M11" s="57">
        <v>114</v>
      </c>
      <c r="N11" s="41">
        <v>39</v>
      </c>
      <c r="O11" s="41">
        <v>2</v>
      </c>
      <c r="P11" s="53">
        <f t="shared" si="1"/>
        <v>73</v>
      </c>
    </row>
    <row r="12" spans="1:16" x14ac:dyDescent="0.25">
      <c r="A12" s="54"/>
      <c r="B12" s="40">
        <v>7</v>
      </c>
      <c r="C12" s="55">
        <v>332</v>
      </c>
      <c r="D12" s="55">
        <v>219.851595</v>
      </c>
      <c r="E12" s="40">
        <v>60.536617999999997</v>
      </c>
      <c r="F12" s="40">
        <v>115.36494999999999</v>
      </c>
      <c r="G12" s="40">
        <v>21.185368</v>
      </c>
      <c r="H12" s="56">
        <v>22.764657</v>
      </c>
      <c r="I12" s="40">
        <v>151</v>
      </c>
      <c r="J12" s="40">
        <v>53</v>
      </c>
      <c r="K12" s="41">
        <v>1</v>
      </c>
      <c r="L12" s="53">
        <f t="shared" si="0"/>
        <v>97</v>
      </c>
      <c r="M12" s="57">
        <v>115</v>
      </c>
      <c r="N12" s="41">
        <v>40</v>
      </c>
      <c r="O12" s="41">
        <v>1</v>
      </c>
      <c r="P12" s="53">
        <f t="shared" si="1"/>
        <v>74</v>
      </c>
    </row>
    <row r="13" spans="1:16" x14ac:dyDescent="0.25">
      <c r="A13" s="54"/>
      <c r="B13" s="40">
        <v>8</v>
      </c>
      <c r="C13" s="55">
        <v>255</v>
      </c>
      <c r="D13" s="55">
        <v>190.34115199999999</v>
      </c>
      <c r="E13" s="40">
        <v>63.976199000000001</v>
      </c>
      <c r="F13" s="40">
        <v>84.079537999999999</v>
      </c>
      <c r="G13" s="40">
        <v>13.240855</v>
      </c>
      <c r="H13" s="56">
        <v>29.044564000000001</v>
      </c>
      <c r="I13" s="40">
        <v>114</v>
      </c>
      <c r="J13" s="40">
        <v>58</v>
      </c>
      <c r="K13" s="41">
        <v>2</v>
      </c>
      <c r="L13" s="53">
        <f t="shared" si="0"/>
        <v>54</v>
      </c>
      <c r="M13" s="57">
        <v>87</v>
      </c>
      <c r="N13" s="41">
        <v>46</v>
      </c>
      <c r="O13" s="41">
        <v>2</v>
      </c>
      <c r="P13" s="53">
        <f t="shared" si="1"/>
        <v>39</v>
      </c>
    </row>
    <row r="14" spans="1:16" x14ac:dyDescent="0.25">
      <c r="A14" s="52"/>
      <c r="B14" s="40">
        <v>9</v>
      </c>
      <c r="C14" s="55">
        <v>645</v>
      </c>
      <c r="D14" s="55">
        <v>568.86262999999997</v>
      </c>
      <c r="E14" s="40">
        <v>164.41195300000001</v>
      </c>
      <c r="F14" s="40">
        <v>316.76476000000002</v>
      </c>
      <c r="G14" s="40">
        <v>63.556108999999999</v>
      </c>
      <c r="H14" s="56">
        <v>14.129787</v>
      </c>
      <c r="I14" s="40">
        <v>267</v>
      </c>
      <c r="J14" s="40">
        <v>110</v>
      </c>
      <c r="K14" s="41">
        <v>0</v>
      </c>
      <c r="L14" s="53">
        <f t="shared" si="0"/>
        <v>157</v>
      </c>
      <c r="M14" s="57">
        <v>175</v>
      </c>
      <c r="N14" s="41">
        <v>63</v>
      </c>
      <c r="O14" s="41">
        <v>0</v>
      </c>
      <c r="P14" s="53">
        <f t="shared" si="1"/>
        <v>112</v>
      </c>
    </row>
    <row r="15" spans="1:16" x14ac:dyDescent="0.25">
      <c r="A15" s="54"/>
      <c r="B15" s="40">
        <v>10</v>
      </c>
      <c r="C15" s="55">
        <v>614</v>
      </c>
      <c r="D15" s="55">
        <v>428.49515500000001</v>
      </c>
      <c r="E15" s="40">
        <v>172.76791299999999</v>
      </c>
      <c r="F15" s="40">
        <v>163.96920499999999</v>
      </c>
      <c r="G15" s="40">
        <v>33.854166999999997</v>
      </c>
      <c r="H15" s="56">
        <v>44.000030000000002</v>
      </c>
      <c r="I15" s="40">
        <v>279</v>
      </c>
      <c r="J15" s="40">
        <v>72</v>
      </c>
      <c r="K15" s="41">
        <v>12</v>
      </c>
      <c r="L15" s="53">
        <f t="shared" si="0"/>
        <v>195</v>
      </c>
      <c r="M15" s="57">
        <v>247</v>
      </c>
      <c r="N15" s="41">
        <v>59</v>
      </c>
      <c r="O15" s="41">
        <v>12</v>
      </c>
      <c r="P15" s="53">
        <f t="shared" si="1"/>
        <v>176</v>
      </c>
    </row>
    <row r="16" spans="1:16" x14ac:dyDescent="0.25">
      <c r="A16" s="54"/>
      <c r="B16" s="40">
        <v>11</v>
      </c>
      <c r="C16" s="55">
        <v>371</v>
      </c>
      <c r="D16" s="55">
        <v>263.41930400000001</v>
      </c>
      <c r="E16" s="40">
        <v>109.419674</v>
      </c>
      <c r="F16" s="40">
        <v>84.176704999999998</v>
      </c>
      <c r="G16" s="40">
        <v>45.572916999999997</v>
      </c>
      <c r="H16" s="56">
        <v>19.250012999999999</v>
      </c>
      <c r="I16" s="40">
        <v>165</v>
      </c>
      <c r="J16" s="40">
        <v>57</v>
      </c>
      <c r="K16" s="41">
        <v>1</v>
      </c>
      <c r="L16" s="53">
        <f t="shared" si="0"/>
        <v>107</v>
      </c>
      <c r="M16" s="57">
        <v>116</v>
      </c>
      <c r="N16" s="41">
        <v>34</v>
      </c>
      <c r="O16" s="41">
        <v>1</v>
      </c>
      <c r="P16" s="53">
        <f t="shared" si="1"/>
        <v>81</v>
      </c>
    </row>
    <row r="17" spans="1:16" x14ac:dyDescent="0.25">
      <c r="A17" s="54"/>
      <c r="B17" s="40">
        <v>12</v>
      </c>
      <c r="C17" s="55">
        <v>457</v>
      </c>
      <c r="D17" s="55">
        <v>285.24994099999998</v>
      </c>
      <c r="E17" s="40">
        <v>95.598241999999999</v>
      </c>
      <c r="F17" s="40">
        <v>130.64926700000001</v>
      </c>
      <c r="G17" s="40">
        <v>14.322917</v>
      </c>
      <c r="H17" s="56">
        <v>40.333359999999999</v>
      </c>
      <c r="I17" s="40">
        <v>276</v>
      </c>
      <c r="J17" s="40">
        <v>99</v>
      </c>
      <c r="K17" s="41">
        <v>5</v>
      </c>
      <c r="L17" s="53">
        <f t="shared" si="0"/>
        <v>172</v>
      </c>
      <c r="M17" s="57">
        <v>206</v>
      </c>
      <c r="N17" s="41">
        <v>60</v>
      </c>
      <c r="O17" s="41">
        <v>4</v>
      </c>
      <c r="P17" s="53">
        <f t="shared" si="1"/>
        <v>142</v>
      </c>
    </row>
    <row r="18" spans="1:16" x14ac:dyDescent="0.25">
      <c r="A18" s="52"/>
      <c r="B18" s="40">
        <v>13</v>
      </c>
      <c r="C18" s="55">
        <v>874</v>
      </c>
      <c r="D18" s="55">
        <v>641.83588599999996</v>
      </c>
      <c r="E18" s="40">
        <v>267.214361</v>
      </c>
      <c r="F18" s="40">
        <v>276.20482099999998</v>
      </c>
      <c r="G18" s="40">
        <v>31.25</v>
      </c>
      <c r="H18" s="56">
        <v>61.416708</v>
      </c>
      <c r="I18" s="40">
        <v>523</v>
      </c>
      <c r="J18" s="40">
        <v>186</v>
      </c>
      <c r="K18" s="41">
        <v>5</v>
      </c>
      <c r="L18" s="53">
        <f t="shared" si="0"/>
        <v>332</v>
      </c>
      <c r="M18" s="57">
        <v>406</v>
      </c>
      <c r="N18" s="41">
        <v>137</v>
      </c>
      <c r="O18" s="41">
        <v>5</v>
      </c>
      <c r="P18" s="53">
        <f t="shared" si="1"/>
        <v>264</v>
      </c>
    </row>
    <row r="19" spans="1:16" x14ac:dyDescent="0.25">
      <c r="A19" s="54"/>
      <c r="B19" s="40">
        <v>14</v>
      </c>
      <c r="C19" s="55">
        <v>49</v>
      </c>
      <c r="D19" s="55">
        <v>24.393463000000001</v>
      </c>
      <c r="E19" s="40">
        <v>11.115641</v>
      </c>
      <c r="F19" s="40">
        <v>4.6414590000000002</v>
      </c>
      <c r="G19" s="40">
        <v>0</v>
      </c>
      <c r="H19" s="56">
        <v>8.6363640000000004</v>
      </c>
      <c r="I19" s="40">
        <v>1</v>
      </c>
      <c r="J19" s="40">
        <v>0</v>
      </c>
      <c r="K19" s="41">
        <v>0</v>
      </c>
      <c r="L19" s="53">
        <f t="shared" si="0"/>
        <v>1</v>
      </c>
      <c r="M19" s="57">
        <v>0</v>
      </c>
      <c r="N19" s="41">
        <v>0</v>
      </c>
      <c r="O19" s="41">
        <v>0</v>
      </c>
      <c r="P19" s="53">
        <f t="shared" si="1"/>
        <v>0</v>
      </c>
    </row>
    <row r="20" spans="1:16" x14ac:dyDescent="0.25">
      <c r="A20" s="54"/>
      <c r="B20" s="40">
        <v>15</v>
      </c>
      <c r="C20" s="55">
        <v>766</v>
      </c>
      <c r="D20" s="55">
        <v>356.98929800000002</v>
      </c>
      <c r="E20" s="40">
        <v>158.230402</v>
      </c>
      <c r="F20" s="40">
        <v>171.590912</v>
      </c>
      <c r="G20" s="40">
        <v>20.512820999999999</v>
      </c>
      <c r="H20" s="56">
        <v>2</v>
      </c>
      <c r="I20" s="40">
        <v>303</v>
      </c>
      <c r="J20" s="40">
        <v>122</v>
      </c>
      <c r="K20" s="41">
        <v>3</v>
      </c>
      <c r="L20" s="53">
        <f t="shared" si="0"/>
        <v>178</v>
      </c>
      <c r="M20" s="57">
        <v>228</v>
      </c>
      <c r="N20" s="41">
        <v>81</v>
      </c>
      <c r="O20" s="41">
        <v>3</v>
      </c>
      <c r="P20" s="53">
        <f t="shared" si="1"/>
        <v>144</v>
      </c>
    </row>
    <row r="21" spans="1:16" x14ac:dyDescent="0.25">
      <c r="A21" s="54"/>
      <c r="B21" s="40">
        <v>16</v>
      </c>
      <c r="C21" s="55">
        <v>393</v>
      </c>
      <c r="D21" s="55">
        <v>198.031094</v>
      </c>
      <c r="E21" s="40">
        <v>44.878213000000002</v>
      </c>
      <c r="F21" s="40">
        <v>142.04545300000001</v>
      </c>
      <c r="G21" s="40">
        <v>8.2051289999999995</v>
      </c>
      <c r="H21" s="56">
        <v>0.83333299999999999</v>
      </c>
      <c r="I21" s="40">
        <v>160</v>
      </c>
      <c r="J21" s="40">
        <v>55</v>
      </c>
      <c r="K21" s="41">
        <v>1</v>
      </c>
      <c r="L21" s="53">
        <f t="shared" si="0"/>
        <v>104</v>
      </c>
      <c r="M21" s="57">
        <v>119</v>
      </c>
      <c r="N21" s="41">
        <v>37</v>
      </c>
      <c r="O21" s="41">
        <v>1</v>
      </c>
      <c r="P21" s="53">
        <f t="shared" si="1"/>
        <v>81</v>
      </c>
    </row>
    <row r="22" spans="1:16" x14ac:dyDescent="0.25">
      <c r="A22" s="52"/>
      <c r="B22" s="40">
        <v>17</v>
      </c>
      <c r="C22" s="55">
        <v>617</v>
      </c>
      <c r="D22" s="55">
        <v>334.18230699999998</v>
      </c>
      <c r="E22" s="40">
        <v>80.503189000000006</v>
      </c>
      <c r="F22" s="40">
        <v>232.954542</v>
      </c>
      <c r="G22" s="40">
        <v>11.282052</v>
      </c>
      <c r="H22" s="56">
        <v>1.1666669999999999</v>
      </c>
      <c r="I22" s="40">
        <v>338</v>
      </c>
      <c r="J22" s="40">
        <v>106</v>
      </c>
      <c r="K22" s="41">
        <v>6</v>
      </c>
      <c r="L22" s="53">
        <f t="shared" si="0"/>
        <v>226</v>
      </c>
      <c r="M22" s="57">
        <v>254</v>
      </c>
      <c r="N22" s="41">
        <v>63</v>
      </c>
      <c r="O22" s="41">
        <v>1</v>
      </c>
      <c r="P22" s="53">
        <f t="shared" si="1"/>
        <v>190</v>
      </c>
    </row>
    <row r="23" spans="1:16" x14ac:dyDescent="0.25">
      <c r="A23" s="54"/>
      <c r="B23" s="40">
        <v>18</v>
      </c>
      <c r="C23" s="55">
        <v>630</v>
      </c>
      <c r="D23" s="55">
        <v>297.881463</v>
      </c>
      <c r="E23" s="40">
        <v>85.713344000000006</v>
      </c>
      <c r="F23" s="40">
        <v>157.047845</v>
      </c>
      <c r="G23" s="40">
        <v>3.0991740000000001</v>
      </c>
      <c r="H23" s="56">
        <v>44.163958000000001</v>
      </c>
      <c r="I23" s="40">
        <v>304</v>
      </c>
      <c r="J23" s="40">
        <v>122</v>
      </c>
      <c r="K23" s="41">
        <v>2</v>
      </c>
      <c r="L23" s="53">
        <f t="shared" si="0"/>
        <v>180</v>
      </c>
      <c r="M23" s="57">
        <v>227</v>
      </c>
      <c r="N23" s="41">
        <v>87</v>
      </c>
      <c r="O23" s="41">
        <v>1</v>
      </c>
      <c r="P23" s="53">
        <f t="shared" si="1"/>
        <v>139</v>
      </c>
    </row>
    <row r="24" spans="1:16" x14ac:dyDescent="0.25">
      <c r="A24" s="54"/>
      <c r="B24" s="40">
        <v>19</v>
      </c>
      <c r="C24" s="55">
        <v>295</v>
      </c>
      <c r="D24" s="55">
        <v>147.73882699999999</v>
      </c>
      <c r="E24" s="40">
        <v>40.818061999999998</v>
      </c>
      <c r="F24" s="40">
        <v>47.581328999999997</v>
      </c>
      <c r="G24" s="40">
        <v>2.9752070000000002</v>
      </c>
      <c r="H24" s="56">
        <v>54.935656000000002</v>
      </c>
      <c r="I24" s="40">
        <v>118</v>
      </c>
      <c r="J24" s="40">
        <v>44</v>
      </c>
      <c r="K24" s="41">
        <v>6</v>
      </c>
      <c r="L24" s="53">
        <f t="shared" si="0"/>
        <v>68</v>
      </c>
      <c r="M24" s="57">
        <v>100</v>
      </c>
      <c r="N24" s="41">
        <v>36</v>
      </c>
      <c r="O24" s="41">
        <v>6</v>
      </c>
      <c r="P24" s="53">
        <f t="shared" si="1"/>
        <v>58</v>
      </c>
    </row>
    <row r="25" spans="1:16" x14ac:dyDescent="0.25">
      <c r="A25" s="54"/>
      <c r="B25" s="40">
        <v>20</v>
      </c>
      <c r="C25" s="55">
        <v>498</v>
      </c>
      <c r="D25" s="55">
        <v>268.023346</v>
      </c>
      <c r="E25" s="40">
        <v>61.479058000000002</v>
      </c>
      <c r="F25" s="40">
        <v>120.59405599999999</v>
      </c>
      <c r="G25" s="40">
        <v>1.2396689999999999</v>
      </c>
      <c r="H25" s="56">
        <v>79.710559000000003</v>
      </c>
      <c r="I25" s="40">
        <v>303</v>
      </c>
      <c r="J25" s="40">
        <v>76</v>
      </c>
      <c r="K25" s="41">
        <v>5</v>
      </c>
      <c r="L25" s="53">
        <f t="shared" si="0"/>
        <v>222</v>
      </c>
      <c r="M25" s="57">
        <v>241</v>
      </c>
      <c r="N25" s="41">
        <v>53</v>
      </c>
      <c r="O25" s="41">
        <v>3</v>
      </c>
      <c r="P25" s="53">
        <f t="shared" si="1"/>
        <v>185</v>
      </c>
    </row>
    <row r="26" spans="1:16" x14ac:dyDescent="0.25">
      <c r="A26" s="52"/>
      <c r="B26" s="40">
        <v>21</v>
      </c>
      <c r="C26" s="55">
        <v>433</v>
      </c>
      <c r="D26" s="55">
        <v>240.883207</v>
      </c>
      <c r="E26" s="40">
        <v>55.431935000000003</v>
      </c>
      <c r="F26" s="40">
        <v>103.36633399999999</v>
      </c>
      <c r="G26" s="40">
        <v>0.99173599999999995</v>
      </c>
      <c r="H26" s="56">
        <v>71.093203000000003</v>
      </c>
      <c r="I26" s="40">
        <v>268</v>
      </c>
      <c r="J26" s="40">
        <v>101</v>
      </c>
      <c r="K26" s="41">
        <v>0</v>
      </c>
      <c r="L26" s="53">
        <f t="shared" si="0"/>
        <v>167</v>
      </c>
      <c r="M26" s="57">
        <v>216</v>
      </c>
      <c r="N26" s="41">
        <v>73</v>
      </c>
      <c r="O26" s="41">
        <v>0</v>
      </c>
      <c r="P26" s="53">
        <f t="shared" si="1"/>
        <v>143</v>
      </c>
    </row>
    <row r="27" spans="1:16" x14ac:dyDescent="0.25">
      <c r="A27" s="54"/>
      <c r="B27" s="40">
        <v>22</v>
      </c>
      <c r="C27" s="55">
        <v>506</v>
      </c>
      <c r="D27" s="55">
        <v>212.08734000000001</v>
      </c>
      <c r="E27" s="40">
        <v>88.187171000000006</v>
      </c>
      <c r="F27" s="40">
        <v>78.755303999999995</v>
      </c>
      <c r="G27" s="40">
        <v>4.5867769999999997</v>
      </c>
      <c r="H27" s="56">
        <v>37.700940000000003</v>
      </c>
      <c r="I27" s="40">
        <v>244</v>
      </c>
      <c r="J27" s="40">
        <v>101</v>
      </c>
      <c r="K27" s="41">
        <v>5</v>
      </c>
      <c r="L27" s="53">
        <f t="shared" si="0"/>
        <v>138</v>
      </c>
      <c r="M27" s="57">
        <v>178</v>
      </c>
      <c r="N27" s="41">
        <v>73</v>
      </c>
      <c r="O27" s="41">
        <v>4</v>
      </c>
      <c r="P27" s="53">
        <f t="shared" si="1"/>
        <v>101</v>
      </c>
    </row>
    <row r="28" spans="1:16" x14ac:dyDescent="0.25">
      <c r="A28" s="54"/>
      <c r="B28" s="40">
        <v>23</v>
      </c>
      <c r="C28" s="55">
        <v>460</v>
      </c>
      <c r="D28" s="55">
        <v>235.34680499999999</v>
      </c>
      <c r="E28" s="40">
        <v>79.620417000000003</v>
      </c>
      <c r="F28" s="40">
        <v>103.366338</v>
      </c>
      <c r="G28" s="40">
        <v>2.1074380000000001</v>
      </c>
      <c r="H28" s="56">
        <v>47.395468000000001</v>
      </c>
      <c r="I28" s="40">
        <v>260</v>
      </c>
      <c r="J28" s="40">
        <v>109</v>
      </c>
      <c r="K28" s="41">
        <v>0</v>
      </c>
      <c r="L28" s="53">
        <f t="shared" si="0"/>
        <v>151</v>
      </c>
      <c r="M28" s="57">
        <v>196</v>
      </c>
      <c r="N28" s="41">
        <v>64</v>
      </c>
      <c r="O28" s="41">
        <v>0</v>
      </c>
      <c r="P28" s="53">
        <f t="shared" si="1"/>
        <v>132</v>
      </c>
    </row>
    <row r="29" spans="1:16" x14ac:dyDescent="0.25">
      <c r="A29" s="54"/>
      <c r="B29" s="40">
        <v>24</v>
      </c>
      <c r="C29" s="55">
        <v>72</v>
      </c>
      <c r="D29" s="55">
        <v>42.787683000000001</v>
      </c>
      <c r="E29" s="40">
        <v>25.022131999999999</v>
      </c>
      <c r="F29" s="40">
        <v>15.302496</v>
      </c>
      <c r="G29" s="40">
        <v>1</v>
      </c>
      <c r="H29" s="56">
        <v>1.034483</v>
      </c>
      <c r="I29" s="40">
        <v>43</v>
      </c>
      <c r="J29" s="40">
        <v>19</v>
      </c>
      <c r="K29" s="41">
        <v>0</v>
      </c>
      <c r="L29" s="53">
        <f t="shared" si="0"/>
        <v>24</v>
      </c>
      <c r="M29" s="57">
        <v>29</v>
      </c>
      <c r="N29" s="41">
        <v>14</v>
      </c>
      <c r="O29" s="41">
        <v>0</v>
      </c>
      <c r="P29" s="53">
        <f t="shared" si="1"/>
        <v>15</v>
      </c>
    </row>
    <row r="30" spans="1:16" x14ac:dyDescent="0.25">
      <c r="A30" s="52"/>
      <c r="B30" s="40">
        <v>25</v>
      </c>
      <c r="C30" s="55">
        <v>411</v>
      </c>
      <c r="D30" s="55">
        <v>308.75497100000001</v>
      </c>
      <c r="E30" s="40">
        <v>150.132791</v>
      </c>
      <c r="F30" s="40">
        <v>139.25272000000001</v>
      </c>
      <c r="G30" s="40">
        <v>5</v>
      </c>
      <c r="H30" s="56">
        <v>9.6551729999999996</v>
      </c>
      <c r="I30" s="40">
        <v>203</v>
      </c>
      <c r="J30" s="40">
        <v>86</v>
      </c>
      <c r="K30" s="41">
        <v>0</v>
      </c>
      <c r="L30" s="53">
        <f t="shared" si="0"/>
        <v>117</v>
      </c>
      <c r="M30" s="57">
        <v>134</v>
      </c>
      <c r="N30" s="41">
        <v>54</v>
      </c>
      <c r="O30" s="41">
        <v>0</v>
      </c>
      <c r="P30" s="53">
        <f t="shared" si="1"/>
        <v>80</v>
      </c>
    </row>
    <row r="31" spans="1:16" x14ac:dyDescent="0.25">
      <c r="A31" s="52"/>
      <c r="B31" s="40">
        <v>26</v>
      </c>
      <c r="C31" s="55">
        <v>750</v>
      </c>
      <c r="D31" s="55">
        <v>597.17406900000003</v>
      </c>
      <c r="E31" s="40">
        <v>208.80538000000001</v>
      </c>
      <c r="F31" s="40">
        <v>362.66917100000001</v>
      </c>
      <c r="G31" s="40">
        <v>9</v>
      </c>
      <c r="H31" s="56">
        <v>12.413793999999999</v>
      </c>
      <c r="I31" s="40">
        <v>358</v>
      </c>
      <c r="J31" s="40">
        <v>127</v>
      </c>
      <c r="K31" s="41">
        <v>8</v>
      </c>
      <c r="L31" s="53">
        <f t="shared" si="0"/>
        <v>223</v>
      </c>
      <c r="M31" s="57">
        <v>252</v>
      </c>
      <c r="N31" s="41">
        <v>77</v>
      </c>
      <c r="O31" s="41">
        <v>7</v>
      </c>
      <c r="P31" s="53">
        <f t="shared" si="1"/>
        <v>168</v>
      </c>
    </row>
    <row r="32" spans="1:16" x14ac:dyDescent="0.25">
      <c r="A32" s="52"/>
      <c r="B32" s="40">
        <v>27</v>
      </c>
      <c r="C32" s="55">
        <v>423</v>
      </c>
      <c r="D32" s="55">
        <v>335.32252599999998</v>
      </c>
      <c r="E32" s="40">
        <v>126.836325</v>
      </c>
      <c r="F32" s="40">
        <v>194.341701</v>
      </c>
      <c r="G32" s="40">
        <v>1.6666669999999999</v>
      </c>
      <c r="H32" s="56">
        <v>8.6206899999999997</v>
      </c>
      <c r="I32" s="40">
        <v>180</v>
      </c>
      <c r="J32" s="40">
        <v>37</v>
      </c>
      <c r="K32" s="41">
        <v>4</v>
      </c>
      <c r="L32" s="53">
        <f t="shared" si="0"/>
        <v>139</v>
      </c>
      <c r="M32" s="57">
        <v>128</v>
      </c>
      <c r="N32" s="41">
        <v>27</v>
      </c>
      <c r="O32" s="41">
        <v>3</v>
      </c>
      <c r="P32" s="53">
        <f t="shared" si="1"/>
        <v>98</v>
      </c>
    </row>
    <row r="33" spans="1:16" x14ac:dyDescent="0.25">
      <c r="A33" s="52"/>
      <c r="B33" s="40">
        <v>28</v>
      </c>
      <c r="C33" s="55">
        <v>333</v>
      </c>
      <c r="D33" s="55">
        <v>240.96126000000001</v>
      </c>
      <c r="E33" s="40">
        <v>74.203564999999998</v>
      </c>
      <c r="F33" s="40">
        <v>148.434214</v>
      </c>
      <c r="G33" s="40">
        <v>8.3333329999999997</v>
      </c>
      <c r="H33" s="56">
        <v>8.2758620000000001</v>
      </c>
      <c r="I33" s="40">
        <v>159</v>
      </c>
      <c r="J33" s="40">
        <v>61</v>
      </c>
      <c r="K33" s="41">
        <v>0</v>
      </c>
      <c r="L33" s="53">
        <f t="shared" si="0"/>
        <v>98</v>
      </c>
      <c r="M33" s="57">
        <v>96</v>
      </c>
      <c r="N33" s="41">
        <v>36</v>
      </c>
      <c r="O33" s="41">
        <v>0</v>
      </c>
      <c r="P33" s="53">
        <f t="shared" si="1"/>
        <v>60</v>
      </c>
    </row>
    <row r="34" spans="1:16" x14ac:dyDescent="0.25">
      <c r="A34" s="52"/>
      <c r="B34" s="40">
        <v>29</v>
      </c>
      <c r="C34" s="55">
        <v>1359</v>
      </c>
      <c r="D34" s="55">
        <v>1018.359569</v>
      </c>
      <c r="E34" s="40">
        <v>411.387945</v>
      </c>
      <c r="F34" s="40">
        <v>479.95105699999999</v>
      </c>
      <c r="G34" s="40">
        <v>65.549998000000002</v>
      </c>
      <c r="H34" s="56">
        <v>61.470590000000001</v>
      </c>
      <c r="I34" s="40">
        <v>662</v>
      </c>
      <c r="J34" s="40">
        <v>206</v>
      </c>
      <c r="K34" s="41">
        <v>4</v>
      </c>
      <c r="L34" s="53">
        <f t="shared" si="0"/>
        <v>452</v>
      </c>
      <c r="M34" s="57">
        <v>511</v>
      </c>
      <c r="N34" s="41">
        <v>128</v>
      </c>
      <c r="O34" s="41">
        <v>4</v>
      </c>
      <c r="P34" s="53">
        <f t="shared" si="1"/>
        <v>379</v>
      </c>
    </row>
    <row r="35" spans="1:16" x14ac:dyDescent="0.25">
      <c r="A35" s="52"/>
      <c r="B35" s="40">
        <v>30</v>
      </c>
      <c r="C35" s="55">
        <v>861</v>
      </c>
      <c r="D35" s="55">
        <v>581.64018999999996</v>
      </c>
      <c r="E35" s="40">
        <v>278.61194799999998</v>
      </c>
      <c r="F35" s="40">
        <v>225.04881599999999</v>
      </c>
      <c r="G35" s="40">
        <v>29.45</v>
      </c>
      <c r="H35" s="56">
        <v>48.529411000000003</v>
      </c>
      <c r="I35" s="40">
        <v>451</v>
      </c>
      <c r="J35" s="40">
        <v>189</v>
      </c>
      <c r="K35" s="41">
        <v>9</v>
      </c>
      <c r="L35" s="53">
        <f t="shared" si="0"/>
        <v>253</v>
      </c>
      <c r="M35" s="57">
        <v>320</v>
      </c>
      <c r="N35" s="41">
        <v>122</v>
      </c>
      <c r="O35" s="41">
        <v>8</v>
      </c>
      <c r="P35" s="53">
        <f t="shared" si="1"/>
        <v>190</v>
      </c>
    </row>
    <row r="36" spans="1:16" x14ac:dyDescent="0.25">
      <c r="A36" s="52"/>
      <c r="B36" s="40">
        <v>31</v>
      </c>
      <c r="C36" s="55">
        <v>1176</v>
      </c>
      <c r="D36" s="55">
        <v>1065.0000849999999</v>
      </c>
      <c r="E36" s="40">
        <v>425.00009499999999</v>
      </c>
      <c r="F36" s="40">
        <v>459.99999500000001</v>
      </c>
      <c r="G36" s="40">
        <v>94.999999000000003</v>
      </c>
      <c r="H36" s="56">
        <v>45.000000999999997</v>
      </c>
      <c r="I36" s="40">
        <v>483</v>
      </c>
      <c r="J36" s="40">
        <v>211</v>
      </c>
      <c r="K36" s="41">
        <v>4</v>
      </c>
      <c r="L36" s="53">
        <f t="shared" si="0"/>
        <v>268</v>
      </c>
      <c r="M36" s="57">
        <v>325</v>
      </c>
      <c r="N36" s="41">
        <v>111</v>
      </c>
      <c r="O36" s="41">
        <v>3</v>
      </c>
      <c r="P36" s="53">
        <f t="shared" si="1"/>
        <v>211</v>
      </c>
    </row>
    <row r="37" spans="1:16" x14ac:dyDescent="0.25">
      <c r="A37" s="52"/>
      <c r="B37" s="40">
        <v>32</v>
      </c>
      <c r="C37" s="55">
        <v>284</v>
      </c>
      <c r="D37" s="55">
        <v>146.23598999999999</v>
      </c>
      <c r="E37" s="40">
        <v>84.244857999999994</v>
      </c>
      <c r="F37" s="40">
        <v>47.574959</v>
      </c>
      <c r="G37" s="40">
        <v>5.7798170000000004</v>
      </c>
      <c r="H37" s="56">
        <v>8.6363640000000004</v>
      </c>
      <c r="I37" s="40">
        <v>138</v>
      </c>
      <c r="J37" s="40">
        <v>82</v>
      </c>
      <c r="K37" s="41">
        <v>1</v>
      </c>
      <c r="L37" s="53">
        <f t="shared" si="0"/>
        <v>55</v>
      </c>
      <c r="M37" s="57">
        <v>99</v>
      </c>
      <c r="N37" s="41">
        <v>54</v>
      </c>
      <c r="O37" s="41">
        <v>1</v>
      </c>
      <c r="P37" s="53">
        <f t="shared" si="1"/>
        <v>44</v>
      </c>
    </row>
    <row r="38" spans="1:16" x14ac:dyDescent="0.25">
      <c r="A38" s="52"/>
      <c r="B38" s="40">
        <v>33</v>
      </c>
      <c r="C38" s="55">
        <v>789</v>
      </c>
      <c r="D38" s="55">
        <v>536.753962</v>
      </c>
      <c r="E38" s="40">
        <v>88.925123999999997</v>
      </c>
      <c r="F38" s="40">
        <v>309.81739900000002</v>
      </c>
      <c r="G38" s="40">
        <v>26.972477000000001</v>
      </c>
      <c r="H38" s="56">
        <v>111.03895900000001</v>
      </c>
      <c r="I38" s="40">
        <v>415</v>
      </c>
      <c r="J38" s="40">
        <v>113</v>
      </c>
      <c r="K38" s="41">
        <v>8</v>
      </c>
      <c r="L38" s="53">
        <f t="shared" si="0"/>
        <v>294</v>
      </c>
      <c r="M38" s="57">
        <v>323</v>
      </c>
      <c r="N38" s="41">
        <v>87</v>
      </c>
      <c r="O38" s="41">
        <v>7</v>
      </c>
      <c r="P38" s="53">
        <f t="shared" si="1"/>
        <v>229</v>
      </c>
    </row>
    <row r="39" spans="1:16" x14ac:dyDescent="0.25">
      <c r="A39" s="52"/>
      <c r="B39" s="40">
        <v>34</v>
      </c>
      <c r="C39" s="55">
        <v>834</v>
      </c>
      <c r="D39" s="55">
        <v>563.01000899999997</v>
      </c>
      <c r="E39" s="40">
        <v>149.689898</v>
      </c>
      <c r="F39" s="40">
        <v>231.09134299999999</v>
      </c>
      <c r="G39" s="40">
        <v>37.826087999999999</v>
      </c>
      <c r="H39" s="56">
        <v>82.974102000000002</v>
      </c>
      <c r="I39" s="40">
        <v>318</v>
      </c>
      <c r="J39" s="40">
        <v>108</v>
      </c>
      <c r="K39" s="41">
        <v>3</v>
      </c>
      <c r="L39" s="53">
        <f t="shared" si="0"/>
        <v>207</v>
      </c>
      <c r="M39" s="57">
        <v>202</v>
      </c>
      <c r="N39" s="41">
        <v>60</v>
      </c>
      <c r="O39" s="41">
        <v>2</v>
      </c>
      <c r="P39" s="53">
        <f t="shared" si="1"/>
        <v>140</v>
      </c>
    </row>
    <row r="40" spans="1:16" x14ac:dyDescent="0.25">
      <c r="A40" s="52"/>
      <c r="B40" s="40">
        <v>35</v>
      </c>
      <c r="C40" s="55">
        <v>362</v>
      </c>
      <c r="D40" s="55">
        <v>258.56547899999998</v>
      </c>
      <c r="E40" s="40">
        <v>50.090784999999997</v>
      </c>
      <c r="F40" s="40">
        <v>179.45082400000001</v>
      </c>
      <c r="G40" s="40">
        <v>3.913043</v>
      </c>
      <c r="H40" s="56">
        <v>19.396543000000001</v>
      </c>
      <c r="I40" s="40">
        <v>173</v>
      </c>
      <c r="J40" s="40">
        <v>45</v>
      </c>
      <c r="K40" s="41">
        <v>1</v>
      </c>
      <c r="L40" s="53">
        <f t="shared" si="0"/>
        <v>127</v>
      </c>
      <c r="M40" s="57">
        <v>138</v>
      </c>
      <c r="N40" s="41">
        <v>29</v>
      </c>
      <c r="O40" s="41">
        <v>1</v>
      </c>
      <c r="P40" s="53">
        <f t="shared" si="1"/>
        <v>108</v>
      </c>
    </row>
    <row r="41" spans="1:16" x14ac:dyDescent="0.25">
      <c r="A41" s="52"/>
      <c r="B41" s="40">
        <v>36</v>
      </c>
      <c r="C41" s="55">
        <v>731</v>
      </c>
      <c r="D41" s="55">
        <v>504.36595899999998</v>
      </c>
      <c r="E41" s="40">
        <v>101.92892000000001</v>
      </c>
      <c r="F41" s="40">
        <v>262.07566100000003</v>
      </c>
      <c r="G41" s="40">
        <v>24.782608</v>
      </c>
      <c r="H41" s="56">
        <v>101.293063</v>
      </c>
      <c r="I41" s="40">
        <v>397</v>
      </c>
      <c r="J41" s="40">
        <v>160</v>
      </c>
      <c r="K41" s="41">
        <v>5</v>
      </c>
      <c r="L41" s="53">
        <f t="shared" si="0"/>
        <v>232</v>
      </c>
      <c r="M41" s="57">
        <v>306</v>
      </c>
      <c r="N41" s="41">
        <v>109</v>
      </c>
      <c r="O41" s="41">
        <v>5</v>
      </c>
      <c r="P41" s="53">
        <f t="shared" si="1"/>
        <v>192</v>
      </c>
    </row>
    <row r="42" spans="1:16" x14ac:dyDescent="0.25">
      <c r="A42" s="52"/>
      <c r="B42" s="40">
        <v>37</v>
      </c>
      <c r="C42" s="55">
        <v>564</v>
      </c>
      <c r="D42" s="55">
        <v>386.60176999999999</v>
      </c>
      <c r="E42" s="40">
        <v>77.465980999999999</v>
      </c>
      <c r="F42" s="40">
        <v>222.05425</v>
      </c>
      <c r="G42" s="40">
        <v>22.173912999999999</v>
      </c>
      <c r="H42" s="56">
        <v>46.336185</v>
      </c>
      <c r="I42" s="40">
        <v>338</v>
      </c>
      <c r="J42" s="40">
        <v>109</v>
      </c>
      <c r="K42" s="41">
        <v>5</v>
      </c>
      <c r="L42" s="53">
        <f t="shared" si="0"/>
        <v>224</v>
      </c>
      <c r="M42" s="57">
        <v>269</v>
      </c>
      <c r="N42" s="41">
        <v>74</v>
      </c>
      <c r="O42" s="41">
        <v>4</v>
      </c>
      <c r="P42" s="53">
        <f t="shared" si="1"/>
        <v>191</v>
      </c>
    </row>
    <row r="43" spans="1:16" x14ac:dyDescent="0.25">
      <c r="A43" s="52"/>
      <c r="B43" s="40">
        <v>38</v>
      </c>
      <c r="C43" s="55">
        <v>388</v>
      </c>
      <c r="D43" s="55">
        <v>297.83705400000002</v>
      </c>
      <c r="E43" s="40">
        <v>66.483518000000004</v>
      </c>
      <c r="F43" s="40">
        <v>84.836063999999993</v>
      </c>
      <c r="G43" s="40">
        <v>116.212124</v>
      </c>
      <c r="H43" s="56">
        <v>25.305344999999999</v>
      </c>
      <c r="I43" s="40">
        <v>116</v>
      </c>
      <c r="J43" s="40">
        <v>47</v>
      </c>
      <c r="K43" s="41">
        <v>3</v>
      </c>
      <c r="L43" s="53">
        <f t="shared" si="0"/>
        <v>66</v>
      </c>
      <c r="M43" s="57">
        <v>53</v>
      </c>
      <c r="N43" s="41">
        <v>19</v>
      </c>
      <c r="O43" s="41">
        <v>0</v>
      </c>
      <c r="P43" s="53">
        <f t="shared" si="1"/>
        <v>34</v>
      </c>
    </row>
    <row r="44" spans="1:16" x14ac:dyDescent="0.25">
      <c r="A44" s="52"/>
      <c r="B44" s="40">
        <v>39</v>
      </c>
      <c r="C44" s="55">
        <v>618</v>
      </c>
      <c r="D44" s="55">
        <v>465.86948100000001</v>
      </c>
      <c r="E44" s="40">
        <v>97.912090000000006</v>
      </c>
      <c r="F44" s="40">
        <v>140.45081500000001</v>
      </c>
      <c r="G44" s="40">
        <v>175.808089</v>
      </c>
      <c r="H44" s="56">
        <v>39.198473</v>
      </c>
      <c r="I44" s="40">
        <v>243</v>
      </c>
      <c r="J44" s="40">
        <v>81</v>
      </c>
      <c r="K44" s="41">
        <v>1</v>
      </c>
      <c r="L44" s="53">
        <f t="shared" si="0"/>
        <v>161</v>
      </c>
      <c r="M44" s="57">
        <v>171</v>
      </c>
      <c r="N44" s="41">
        <v>47</v>
      </c>
      <c r="O44" s="41">
        <v>1</v>
      </c>
      <c r="P44" s="53">
        <f t="shared" si="1"/>
        <v>123</v>
      </c>
    </row>
    <row r="45" spans="1:16" x14ac:dyDescent="0.25">
      <c r="A45" s="52"/>
      <c r="B45" s="40">
        <v>40</v>
      </c>
      <c r="C45" s="55">
        <v>1149</v>
      </c>
      <c r="D45" s="55">
        <v>458.790594</v>
      </c>
      <c r="E45" s="40">
        <v>298.75212499999998</v>
      </c>
      <c r="F45" s="40">
        <v>95.934427999999997</v>
      </c>
      <c r="G45" s="40">
        <v>19.999998999999999</v>
      </c>
      <c r="H45" s="56">
        <v>44.104044999999999</v>
      </c>
      <c r="I45" s="40">
        <v>477</v>
      </c>
      <c r="J45" s="40">
        <v>218</v>
      </c>
      <c r="K45" s="41">
        <v>12</v>
      </c>
      <c r="L45" s="53">
        <f t="shared" si="0"/>
        <v>247</v>
      </c>
      <c r="M45" s="57">
        <v>309</v>
      </c>
      <c r="N45" s="41">
        <v>133</v>
      </c>
      <c r="O45" s="41">
        <v>9</v>
      </c>
      <c r="P45" s="53">
        <f t="shared" si="1"/>
        <v>167</v>
      </c>
    </row>
    <row r="46" spans="1:16" x14ac:dyDescent="0.25">
      <c r="A46" s="52"/>
      <c r="B46" s="40">
        <v>41</v>
      </c>
      <c r="C46" s="55">
        <v>604</v>
      </c>
      <c r="D46" s="55">
        <v>262.50296100000003</v>
      </c>
      <c r="E46" s="40">
        <v>176.85234500000001</v>
      </c>
      <c r="F46" s="40">
        <v>48.778686999999998</v>
      </c>
      <c r="G46" s="40">
        <v>7.9797979999999997</v>
      </c>
      <c r="H46" s="56">
        <v>26.392137999999999</v>
      </c>
      <c r="I46" s="40">
        <v>245</v>
      </c>
      <c r="J46" s="40">
        <v>135</v>
      </c>
      <c r="K46" s="41">
        <v>0</v>
      </c>
      <c r="L46" s="53">
        <f t="shared" si="0"/>
        <v>110</v>
      </c>
      <c r="M46" s="57">
        <v>158</v>
      </c>
      <c r="N46" s="41">
        <v>78</v>
      </c>
      <c r="O46" s="41">
        <v>0</v>
      </c>
      <c r="P46" s="53">
        <f t="shared" si="1"/>
        <v>80</v>
      </c>
    </row>
    <row r="47" spans="1:16" x14ac:dyDescent="0.25">
      <c r="A47" s="52"/>
      <c r="B47" s="40">
        <v>42</v>
      </c>
      <c r="C47" s="55">
        <v>1028</v>
      </c>
      <c r="D47" s="55">
        <v>622.38314700000001</v>
      </c>
      <c r="E47" s="40">
        <v>226.99748600000001</v>
      </c>
      <c r="F47" s="40">
        <v>324.15254199999998</v>
      </c>
      <c r="G47" s="40">
        <v>28.181818</v>
      </c>
      <c r="H47" s="56">
        <v>43.051284000000003</v>
      </c>
      <c r="I47" s="40">
        <v>276</v>
      </c>
      <c r="J47" s="40">
        <v>128</v>
      </c>
      <c r="K47" s="41">
        <v>5</v>
      </c>
      <c r="L47" s="53">
        <f t="shared" si="0"/>
        <v>143</v>
      </c>
      <c r="M47" s="57">
        <v>190</v>
      </c>
      <c r="N47" s="41">
        <v>74</v>
      </c>
      <c r="O47" s="41">
        <v>3</v>
      </c>
      <c r="P47" s="53">
        <f t="shared" si="1"/>
        <v>113</v>
      </c>
    </row>
    <row r="48" spans="1:16" x14ac:dyDescent="0.25">
      <c r="A48" s="52"/>
      <c r="B48" s="40">
        <v>43</v>
      </c>
      <c r="C48" s="55">
        <v>1270</v>
      </c>
      <c r="D48" s="55">
        <v>789.78561100000002</v>
      </c>
      <c r="E48" s="40">
        <v>342.286428</v>
      </c>
      <c r="F48" s="40">
        <v>344.32202699999999</v>
      </c>
      <c r="G48" s="40">
        <v>31.818182</v>
      </c>
      <c r="H48" s="56">
        <v>71.358974000000003</v>
      </c>
      <c r="I48" s="40">
        <v>499</v>
      </c>
      <c r="J48" s="40">
        <v>245</v>
      </c>
      <c r="K48" s="41">
        <v>9</v>
      </c>
      <c r="L48" s="53">
        <f t="shared" si="0"/>
        <v>245</v>
      </c>
      <c r="M48" s="57">
        <v>305</v>
      </c>
      <c r="N48" s="41">
        <v>131</v>
      </c>
      <c r="O48" s="41">
        <v>6</v>
      </c>
      <c r="P48" s="53">
        <f t="shared" si="1"/>
        <v>168</v>
      </c>
    </row>
    <row r="49" spans="1:16" x14ac:dyDescent="0.25">
      <c r="A49" s="52"/>
      <c r="B49" s="40">
        <v>44</v>
      </c>
      <c r="C49" s="55">
        <v>887</v>
      </c>
      <c r="D49" s="55">
        <v>414.93561799999998</v>
      </c>
      <c r="E49" s="40">
        <v>140.62499500000001</v>
      </c>
      <c r="F49" s="40">
        <v>176.690483</v>
      </c>
      <c r="G49" s="40">
        <v>19.600000999999999</v>
      </c>
      <c r="H49" s="56">
        <v>78.020135999999994</v>
      </c>
      <c r="I49" s="40">
        <v>376</v>
      </c>
      <c r="J49" s="40">
        <v>154</v>
      </c>
      <c r="K49" s="41">
        <v>3</v>
      </c>
      <c r="L49" s="53">
        <f t="shared" si="0"/>
        <v>219</v>
      </c>
      <c r="M49" s="57">
        <v>270</v>
      </c>
      <c r="N49" s="41">
        <v>94</v>
      </c>
      <c r="O49" s="41">
        <v>1</v>
      </c>
      <c r="P49" s="53">
        <f t="shared" si="1"/>
        <v>175</v>
      </c>
    </row>
    <row r="50" spans="1:16" x14ac:dyDescent="0.25">
      <c r="A50" s="52"/>
      <c r="B50" s="40">
        <v>45</v>
      </c>
      <c r="C50" s="55">
        <v>751</v>
      </c>
      <c r="D50" s="55">
        <v>350.11643400000003</v>
      </c>
      <c r="E50" s="40">
        <v>171.250001</v>
      </c>
      <c r="F50" s="40">
        <v>151.44898800000001</v>
      </c>
      <c r="G50" s="40">
        <v>9.8000000000000007</v>
      </c>
      <c r="H50" s="56">
        <v>17.617450000000002</v>
      </c>
      <c r="I50" s="40">
        <v>336</v>
      </c>
      <c r="J50" s="40">
        <v>135</v>
      </c>
      <c r="K50" s="41">
        <v>6</v>
      </c>
      <c r="L50" s="53">
        <f t="shared" si="0"/>
        <v>195</v>
      </c>
      <c r="M50" s="57">
        <v>228</v>
      </c>
      <c r="N50" s="41">
        <v>87</v>
      </c>
      <c r="O50" s="41">
        <v>4</v>
      </c>
      <c r="P50" s="53">
        <f t="shared" si="1"/>
        <v>137</v>
      </c>
    </row>
    <row r="51" spans="1:16" x14ac:dyDescent="0.25">
      <c r="A51" s="52"/>
      <c r="B51" s="40">
        <v>46</v>
      </c>
      <c r="C51" s="55">
        <v>403</v>
      </c>
      <c r="D51" s="55">
        <v>192.268595</v>
      </c>
      <c r="E51" s="40">
        <v>86.874999000000003</v>
      </c>
      <c r="F51" s="40">
        <v>71.270109000000005</v>
      </c>
      <c r="G51" s="40">
        <v>5.6</v>
      </c>
      <c r="H51" s="56">
        <v>28.523489000000001</v>
      </c>
      <c r="I51" s="40">
        <v>244</v>
      </c>
      <c r="J51" s="40">
        <v>109</v>
      </c>
      <c r="K51" s="41">
        <v>4</v>
      </c>
      <c r="L51" s="53">
        <f t="shared" si="0"/>
        <v>131</v>
      </c>
      <c r="M51" s="57">
        <v>159</v>
      </c>
      <c r="N51" s="41">
        <v>55</v>
      </c>
      <c r="O51" s="41">
        <v>1</v>
      </c>
      <c r="P51" s="53">
        <f t="shared" si="1"/>
        <v>103</v>
      </c>
    </row>
    <row r="52" spans="1:16" x14ac:dyDescent="0.25">
      <c r="A52" s="54"/>
      <c r="B52" s="40">
        <v>47</v>
      </c>
      <c r="C52" s="55">
        <v>129</v>
      </c>
      <c r="D52" s="55">
        <v>100.975227</v>
      </c>
      <c r="E52" s="40">
        <v>21.061214</v>
      </c>
      <c r="F52" s="40">
        <v>73.102981999999997</v>
      </c>
      <c r="G52" s="40">
        <v>0.64220200000000005</v>
      </c>
      <c r="H52" s="56">
        <v>6.168831</v>
      </c>
      <c r="I52" s="40">
        <v>83</v>
      </c>
      <c r="J52" s="40">
        <v>12</v>
      </c>
      <c r="K52" s="41">
        <v>4</v>
      </c>
      <c r="L52" s="53">
        <f t="shared" si="0"/>
        <v>67</v>
      </c>
      <c r="M52" s="57">
        <v>65</v>
      </c>
      <c r="N52" s="41">
        <v>9</v>
      </c>
      <c r="O52" s="41">
        <v>4</v>
      </c>
      <c r="P52" s="53">
        <f t="shared" ref="P52" si="2">M52-N52-O52</f>
        <v>52</v>
      </c>
    </row>
    <row r="54" spans="1:16" x14ac:dyDescent="0.25">
      <c r="B54" s="41"/>
      <c r="C54" s="41">
        <f t="shared" ref="C54:P54" si="3">SUM(C6:C53)</f>
        <v>27190</v>
      </c>
      <c r="D54" s="41">
        <f t="shared" si="3"/>
        <v>17623.151301999998</v>
      </c>
      <c r="E54" s="41">
        <f t="shared" si="3"/>
        <v>6197.9829350000018</v>
      </c>
      <c r="F54" s="41">
        <f t="shared" si="3"/>
        <v>8225.2869029999983</v>
      </c>
      <c r="G54" s="41">
        <f t="shared" si="3"/>
        <v>1239.1544690000001</v>
      </c>
      <c r="H54" s="41">
        <f t="shared" si="3"/>
        <v>1691.7269670000001</v>
      </c>
      <c r="I54" s="41">
        <f t="shared" si="3"/>
        <v>12428</v>
      </c>
      <c r="J54" s="41">
        <f t="shared" si="3"/>
        <v>4841</v>
      </c>
      <c r="K54" s="41">
        <f t="shared" si="3"/>
        <v>169</v>
      </c>
      <c r="L54" s="41">
        <f t="shared" si="3"/>
        <v>7418</v>
      </c>
      <c r="M54" s="41">
        <f t="shared" si="3"/>
        <v>8958</v>
      </c>
      <c r="N54" s="41">
        <f t="shared" si="3"/>
        <v>3074</v>
      </c>
      <c r="O54" s="41">
        <f t="shared" si="3"/>
        <v>132</v>
      </c>
      <c r="P54" s="41">
        <f t="shared" si="3"/>
        <v>5752</v>
      </c>
    </row>
  </sheetData>
  <sheetProtection sheet="1" selectLockedCells="1"/>
  <protectedRanges>
    <protectedRange sqref="A6:A52" name="Range1"/>
  </protectedRanges>
  <mergeCells count="4">
    <mergeCell ref="D4:H4"/>
    <mergeCell ref="M4:P4"/>
    <mergeCell ref="I4:L4"/>
    <mergeCell ref="A1:O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109375" style="46" customWidth="1"/>
    <col min="4" max="5" width="7.109375" style="46" bestFit="1" customWidth="1"/>
    <col min="6" max="7" width="7.109375" style="46" customWidth="1"/>
    <col min="8" max="8" width="13.44140625" style="46" bestFit="1" customWidth="1"/>
    <col min="9" max="9" width="9" style="46" customWidth="1"/>
    <col min="10" max="10" width="8" style="46" customWidth="1"/>
    <col min="11" max="11" width="8" style="46" bestFit="1" customWidth="1"/>
    <col min="12" max="14" width="8" style="46" customWidth="1"/>
    <col min="15" max="15" width="13.109375" style="46" customWidth="1"/>
    <col min="16" max="17" width="8" style="46" bestFit="1" customWidth="1"/>
    <col min="18" max="18" width="8" style="46" customWidth="1"/>
    <col min="19" max="19" width="10.109375" style="46" bestFit="1" customWidth="1"/>
    <col min="20" max="20" width="6.44140625" style="46" bestFit="1" customWidth="1"/>
    <col min="21" max="21" width="9.109375" style="46" bestFit="1" customWidth="1"/>
    <col min="22" max="22" width="7.44140625" style="46" bestFit="1" customWidth="1"/>
    <col min="23" max="23" width="6.88671875" style="46" bestFit="1" customWidth="1"/>
    <col min="24" max="24" width="5.44140625" style="46" bestFit="1" customWidth="1"/>
    <col min="25" max="16384" width="9.109375" style="46"/>
  </cols>
  <sheetData>
    <row r="1" spans="1:18" s="49" customFormat="1" ht="14.4" x14ac:dyDescent="0.3">
      <c r="A1" s="48" t="s">
        <v>35</v>
      </c>
      <c r="B1" s="48"/>
      <c r="G1" s="50" t="s">
        <v>36</v>
      </c>
      <c r="H1" s="67">
        <f>I8/5</f>
        <v>5438</v>
      </c>
    </row>
    <row r="2" spans="1:18" s="49" customFormat="1" ht="14.4" x14ac:dyDescent="0.3">
      <c r="A2" s="48" t="s">
        <v>37</v>
      </c>
      <c r="B2" s="48"/>
    </row>
    <row r="3" spans="1:18" s="49" customFormat="1" ht="14.4" x14ac:dyDescent="0.3">
      <c r="A3" s="78" t="s">
        <v>38</v>
      </c>
      <c r="B3" s="78"/>
      <c r="C3" s="78"/>
      <c r="D3" s="78"/>
      <c r="E3" s="78"/>
      <c r="F3" s="78"/>
    </row>
    <row r="4" spans="1:18" s="49" customFormat="1" ht="14.4" x14ac:dyDescent="0.3">
      <c r="A4" s="78"/>
      <c r="B4" s="78"/>
      <c r="C4" s="78"/>
      <c r="D4" s="78"/>
      <c r="E4" s="78"/>
      <c r="F4" s="78"/>
    </row>
    <row r="5" spans="1:18" ht="13.8" thickBot="1" x14ac:dyDescent="0.3">
      <c r="A5" s="47"/>
      <c r="B5" s="47"/>
      <c r="C5" s="47"/>
      <c r="D5" s="47"/>
      <c r="E5" s="47"/>
      <c r="F5" s="47"/>
      <c r="G5" s="47"/>
    </row>
    <row r="6" spans="1:18" ht="13.8" thickBot="1" x14ac:dyDescent="0.3">
      <c r="C6" s="83" t="s">
        <v>39</v>
      </c>
      <c r="D6" s="84"/>
      <c r="E6" s="84"/>
      <c r="F6" s="84"/>
      <c r="G6" s="84"/>
      <c r="H6" s="84"/>
      <c r="I6" s="85"/>
      <c r="J6" s="83" t="s">
        <v>40</v>
      </c>
      <c r="K6" s="84"/>
      <c r="L6" s="84"/>
      <c r="M6" s="84"/>
      <c r="N6" s="84"/>
      <c r="O6" s="84"/>
      <c r="P6" s="85"/>
    </row>
    <row r="7" spans="1:18" ht="13.8" thickBot="1" x14ac:dyDescent="0.3">
      <c r="A7" s="6" t="s">
        <v>41</v>
      </c>
      <c r="B7" s="6" t="s">
        <v>42</v>
      </c>
      <c r="C7" s="28">
        <v>1</v>
      </c>
      <c r="D7" s="29">
        <v>2</v>
      </c>
      <c r="E7" s="29">
        <v>3</v>
      </c>
      <c r="F7" s="29">
        <v>4</v>
      </c>
      <c r="G7" s="68">
        <v>5</v>
      </c>
      <c r="H7" s="30" t="s">
        <v>43</v>
      </c>
      <c r="I7" s="30" t="s">
        <v>0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68">
        <v>5</v>
      </c>
      <c r="O7" s="30" t="s">
        <v>43</v>
      </c>
      <c r="P7" s="30" t="s">
        <v>0</v>
      </c>
    </row>
    <row r="8" spans="1:18" ht="12.75" customHeight="1" x14ac:dyDescent="0.25">
      <c r="A8" s="86" t="s">
        <v>44</v>
      </c>
      <c r="B8" s="31" t="s">
        <v>45</v>
      </c>
      <c r="C8" s="8">
        <f>SUMIF(asignación!$A$6:$A$52,"=1",asignación!$C$6:$C$52)</f>
        <v>0</v>
      </c>
      <c r="D8" s="9">
        <f>SUMIF(asignación!$A$6:$A$52,"=2",asignación!$C$6:$C$52)</f>
        <v>0</v>
      </c>
      <c r="E8" s="9">
        <f>SUMIF(asignación!$A$6:$A$52,"=3",asignación!$C$6:$C$52)</f>
        <v>0</v>
      </c>
      <c r="F8" s="9">
        <f>SUMIF(asignación!$A$6:$A$52,"=4",asignación!$C$6:$C$52)</f>
        <v>0</v>
      </c>
      <c r="G8" s="9">
        <f>SUMIF(asignación!$A$6:$A$52,"=5",asignación!$C$6:$C$52)</f>
        <v>0</v>
      </c>
      <c r="H8" s="10">
        <f>I8-SUM(C8:G8)</f>
        <v>27190</v>
      </c>
      <c r="I8" s="10">
        <f>asignación!C54</f>
        <v>27190</v>
      </c>
      <c r="J8" s="11"/>
      <c r="K8" s="12"/>
      <c r="L8" s="12"/>
      <c r="M8" s="12"/>
      <c r="N8" s="12"/>
      <c r="O8" s="43"/>
      <c r="P8" s="13"/>
      <c r="R8" s="7"/>
    </row>
    <row r="9" spans="1:18" ht="27" thickBot="1" x14ac:dyDescent="0.3">
      <c r="A9" s="87"/>
      <c r="B9" s="32" t="s">
        <v>46</v>
      </c>
      <c r="C9" s="14">
        <f>C8-$H$1</f>
        <v>-5438</v>
      </c>
      <c r="D9" s="15">
        <f>D8-$H$1</f>
        <v>-5438</v>
      </c>
      <c r="E9" s="15">
        <f>E8-$H$1</f>
        <v>-5438</v>
      </c>
      <c r="F9" s="15">
        <f>F8-$H$1</f>
        <v>-5438</v>
      </c>
      <c r="G9" s="15">
        <f>G8-$H$1</f>
        <v>-5438</v>
      </c>
      <c r="H9" s="16"/>
      <c r="I9" s="16">
        <f>MAX(C9:F9)-MIN(C9:F9)</f>
        <v>0</v>
      </c>
      <c r="J9" s="65">
        <f>C9/$H$1</f>
        <v>-1</v>
      </c>
      <c r="K9" s="66">
        <f>D9/$H$1</f>
        <v>-1</v>
      </c>
      <c r="L9" s="66">
        <f>E9/$H$1</f>
        <v>-1</v>
      </c>
      <c r="M9" s="66">
        <f>F9/$H$1</f>
        <v>-1</v>
      </c>
      <c r="N9" s="66">
        <f>G9/$H$1</f>
        <v>-1</v>
      </c>
      <c r="O9" s="44"/>
      <c r="P9" s="27">
        <f>I9/$H$1</f>
        <v>0</v>
      </c>
      <c r="R9" s="7"/>
    </row>
    <row r="10" spans="1:18" ht="13.2" customHeight="1" x14ac:dyDescent="0.25">
      <c r="A10" s="80" t="s">
        <v>27</v>
      </c>
      <c r="B10" s="31" t="s">
        <v>47</v>
      </c>
      <c r="C10" s="8">
        <f>SUMIF(asignación!$A$6:$A$52,"=1",asignación!$D$6:$D$52)</f>
        <v>0</v>
      </c>
      <c r="D10" s="9">
        <f>SUMIF(asignación!$A$6:$A$52,"=2",asignación!$D$6:$D$52)</f>
        <v>0</v>
      </c>
      <c r="E10" s="9">
        <f>SUMIF(asignación!$A$6:$A$52,"=3",asignación!$D$6:$D$52)</f>
        <v>0</v>
      </c>
      <c r="F10" s="9">
        <f>SUMIF(asignación!$A$6:$A$52,"=4",asignación!$D$6:$D$52)</f>
        <v>0</v>
      </c>
      <c r="G10" s="9">
        <f>SUMIF(asignación!$A$6:$A$52,"=5",asignación!$D$6:$D$52)</f>
        <v>0</v>
      </c>
      <c r="H10" s="10">
        <f t="shared" ref="H10:H22" si="0">I10-SUM(C10:G10)</f>
        <v>17623.151301999998</v>
      </c>
      <c r="I10" s="10">
        <v>17623.151301999998</v>
      </c>
      <c r="J10" s="11"/>
      <c r="K10" s="12"/>
      <c r="L10" s="12"/>
      <c r="M10" s="12"/>
      <c r="N10" s="12"/>
      <c r="O10" s="45"/>
      <c r="P10" s="26"/>
      <c r="R10" s="7"/>
    </row>
    <row r="11" spans="1:18" x14ac:dyDescent="0.25">
      <c r="A11" s="81"/>
      <c r="B11" s="33" t="s">
        <v>48</v>
      </c>
      <c r="C11" s="14">
        <f>SUMIF(asignación!$A$6:$A$52,"=1",asignación!$E$6:$E$52)</f>
        <v>0</v>
      </c>
      <c r="D11" s="15">
        <f>SUMIF(asignación!$A$6:$A$52,"=2",asignación!$E$6:$E$52)</f>
        <v>0</v>
      </c>
      <c r="E11" s="15">
        <f>SUMIF(asignación!$A$6:$A$52,"=3",asignación!$E$6:$E$52)</f>
        <v>0</v>
      </c>
      <c r="F11" s="15">
        <f>SUMIF(asignación!$A$6:$A$52,"=4",asignación!$E$6:$E$52)</f>
        <v>0</v>
      </c>
      <c r="G11" s="15">
        <f>SUMIF(asignación!$A$6:$A$52,"=5",asignación!$E$6:$E$52)</f>
        <v>0</v>
      </c>
      <c r="H11" s="16">
        <f t="shared" si="0"/>
        <v>6197.9829350000018</v>
      </c>
      <c r="I11" s="16">
        <v>6197.9829350000018</v>
      </c>
      <c r="J11" s="17" t="e">
        <f t="shared" ref="J11:M14" si="1">C11/C$10</f>
        <v>#DIV/0!</v>
      </c>
      <c r="K11" s="18" t="e">
        <f t="shared" si="1"/>
        <v>#DIV/0!</v>
      </c>
      <c r="L11" s="18" t="e">
        <f t="shared" si="1"/>
        <v>#DIV/0!</v>
      </c>
      <c r="M11" s="18" t="e">
        <f t="shared" si="1"/>
        <v>#DIV/0!</v>
      </c>
      <c r="N11" s="18" t="e">
        <f t="shared" ref="N11:N14" si="2">G11/G$10</f>
        <v>#DIV/0!</v>
      </c>
      <c r="O11" s="44">
        <f>IF(H11&gt;0,H11/H$8,"")</f>
        <v>0.2279508251195293</v>
      </c>
      <c r="P11" s="19">
        <f>I11/I$10</f>
        <v>0.35169549581615472</v>
      </c>
      <c r="R11" s="7"/>
    </row>
    <row r="12" spans="1:18" x14ac:dyDescent="0.25">
      <c r="A12" s="81"/>
      <c r="B12" s="33" t="s">
        <v>49</v>
      </c>
      <c r="C12" s="14">
        <f>SUMIF(asignación!$A$6:$A$52,"=1",asignación!$F$6:$F$52)</f>
        <v>0</v>
      </c>
      <c r="D12" s="15">
        <f>SUMIF(asignación!$A$6:$A$52,"=2",asignación!$F$6:$F$52)</f>
        <v>0</v>
      </c>
      <c r="E12" s="15">
        <f>SUMIF(asignación!$A$6:$A$52,"=3",asignación!$F$6:$F$52)</f>
        <v>0</v>
      </c>
      <c r="F12" s="15">
        <f>SUMIF(asignación!$A$6:$A$52,"=4",asignación!$F$6:$F$52)</f>
        <v>0</v>
      </c>
      <c r="G12" s="15">
        <f>SUMIF(asignación!$A$6:$A$52,"=5",asignación!$F$6:$F$52)</f>
        <v>0</v>
      </c>
      <c r="H12" s="16">
        <f t="shared" si="0"/>
        <v>8225.2869029999983</v>
      </c>
      <c r="I12" s="16">
        <v>8225.2869029999983</v>
      </c>
      <c r="J12" s="17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18" t="e">
        <f t="shared" si="1"/>
        <v>#DIV/0!</v>
      </c>
      <c r="N12" s="18" t="e">
        <f t="shared" si="2"/>
        <v>#DIV/0!</v>
      </c>
      <c r="O12" s="44">
        <f>IF(H12&gt;0,H12/H$8,"")</f>
        <v>0.30251147123942618</v>
      </c>
      <c r="P12" s="19">
        <f>I12/I$10</f>
        <v>0.46673190067127979</v>
      </c>
      <c r="R12" s="7"/>
    </row>
    <row r="13" spans="1:18" x14ac:dyDescent="0.25">
      <c r="A13" s="81"/>
      <c r="B13" s="33" t="s">
        <v>50</v>
      </c>
      <c r="C13" s="14">
        <f>SUMIF(asignación!$A$6:$A$52,"=1",asignación!$G$6:$G$52)</f>
        <v>0</v>
      </c>
      <c r="D13" s="15">
        <f>SUMIF(asignación!$A$6:$A$52,"=2",asignación!$G$6:$G$52)</f>
        <v>0</v>
      </c>
      <c r="E13" s="15">
        <f>SUMIF(asignación!$A$6:$A$52,"=3",asignación!$G$6:$G$52)</f>
        <v>0</v>
      </c>
      <c r="F13" s="15">
        <f>SUMIF(asignación!$A$6:$A$52,"=4",asignación!$G$6:$G$52)</f>
        <v>0</v>
      </c>
      <c r="G13" s="15">
        <f>SUMIF(asignación!$A$6:$A$52,"=5",asignación!$G$6:$G$52)</f>
        <v>0</v>
      </c>
      <c r="H13" s="16">
        <f t="shared" si="0"/>
        <v>1239.1544690000001</v>
      </c>
      <c r="I13" s="16">
        <v>1239.1544690000001</v>
      </c>
      <c r="J13" s="17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18" t="e">
        <f t="shared" si="1"/>
        <v>#DIV/0!</v>
      </c>
      <c r="N13" s="18" t="e">
        <f t="shared" si="2"/>
        <v>#DIV/0!</v>
      </c>
      <c r="O13" s="44">
        <f>IF(H13&gt;0,H13/H$8,"")</f>
        <v>4.5573904707613098E-2</v>
      </c>
      <c r="P13" s="19">
        <f>I13/I$10</f>
        <v>7.0314011822583178E-2</v>
      </c>
      <c r="R13" s="7"/>
    </row>
    <row r="14" spans="1:18" ht="13.8" thickBot="1" x14ac:dyDescent="0.3">
      <c r="A14" s="81"/>
      <c r="B14" s="70" t="s">
        <v>33</v>
      </c>
      <c r="C14" s="14">
        <f>SUMIF(asignación!$A$6:$A$52,"=1",asignación!$H$6:$H$52)</f>
        <v>0</v>
      </c>
      <c r="D14" s="15">
        <f>SUMIF(asignación!$A$6:$A$52,"=2",asignación!$H$6:$H$52)</f>
        <v>0</v>
      </c>
      <c r="E14" s="15">
        <f>SUMIF(asignación!$A$6:$A$52,"=3",asignación!$H$6:$H$52)</f>
        <v>0</v>
      </c>
      <c r="F14" s="15">
        <f>SUMIF(asignación!$A$6:$A$52,"=4",asignación!$H$6:$H$52)</f>
        <v>0</v>
      </c>
      <c r="G14" s="15">
        <f>SUMIF(asignación!$A$6:$A$52,"=5",asignación!$H$6:$H$52)</f>
        <v>0</v>
      </c>
      <c r="H14" s="16">
        <f t="shared" si="0"/>
        <v>1691.7269670000001</v>
      </c>
      <c r="I14" s="16">
        <v>1691.7269670000001</v>
      </c>
      <c r="J14" s="17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18" t="e">
        <f t="shared" si="1"/>
        <v>#DIV/0!</v>
      </c>
      <c r="N14" s="18" t="e">
        <f t="shared" si="2"/>
        <v>#DIV/0!</v>
      </c>
      <c r="O14" s="35">
        <f>IF(H14&gt;0,H14/H$8,"")</f>
        <v>6.2218718904008832E-2</v>
      </c>
      <c r="P14" s="19">
        <f>I14/I$10</f>
        <v>9.5994577701208922E-2</v>
      </c>
      <c r="R14" s="7"/>
    </row>
    <row r="15" spans="1:18" ht="13.2" customHeight="1" x14ac:dyDescent="0.25">
      <c r="A15" s="80" t="s">
        <v>51</v>
      </c>
      <c r="B15" s="31" t="s">
        <v>0</v>
      </c>
      <c r="C15" s="8">
        <f>SUMIF(asignación!$A$6:$A$52,"=1",asignación!$I$6:$I$52)</f>
        <v>0</v>
      </c>
      <c r="D15" s="9">
        <f>SUMIF(asignación!$A$6:$A$52,"=2",asignación!$I$6:$I$52)</f>
        <v>0</v>
      </c>
      <c r="E15" s="9">
        <f>SUMIF(asignación!$A$6:$A$52,"=3",asignación!$I$6:$I$52)</f>
        <v>0</v>
      </c>
      <c r="F15" s="9">
        <f>SUMIF(asignación!$A$6:$A$52,"=4",asignación!$I$6:$I$52)</f>
        <v>0</v>
      </c>
      <c r="G15" s="9">
        <f>SUMIF(asignación!$A$6:$A$52,"=5",asignación!$I$6:$I$52)</f>
        <v>0</v>
      </c>
      <c r="H15" s="10">
        <f t="shared" si="0"/>
        <v>12428</v>
      </c>
      <c r="I15" s="10">
        <v>12428</v>
      </c>
      <c r="J15" s="11"/>
      <c r="K15" s="12"/>
      <c r="L15" s="12"/>
      <c r="M15" s="12"/>
      <c r="N15" s="12"/>
      <c r="O15" s="44"/>
      <c r="P15" s="26"/>
      <c r="R15" s="7"/>
    </row>
    <row r="16" spans="1:18" x14ac:dyDescent="0.25">
      <c r="A16" s="81"/>
      <c r="B16" s="33" t="s">
        <v>2</v>
      </c>
      <c r="C16" s="14">
        <f>SUMIF(asignación!$A$6:$A$52,"=1",asignación!$J$6:$J$52)</f>
        <v>0</v>
      </c>
      <c r="D16" s="15">
        <f>SUMIF(asignación!$A$6:$A$52,"=2",asignación!$J$6:$J$52)</f>
        <v>0</v>
      </c>
      <c r="E16" s="15">
        <f>SUMIF(asignación!$A$6:$A$52,"=3",asignación!$J$6:$J$52)</f>
        <v>0</v>
      </c>
      <c r="F16" s="15">
        <f>SUMIF(asignación!$A$6:$A$52,"=4",asignación!$J$6:$J$52)</f>
        <v>0</v>
      </c>
      <c r="G16" s="15">
        <f>SUMIF(asignación!$A$6:$A$52,"=5",asignación!$J$6:$J$52)</f>
        <v>0</v>
      </c>
      <c r="H16" s="16">
        <f t="shared" si="0"/>
        <v>4841</v>
      </c>
      <c r="I16" s="16">
        <v>4841</v>
      </c>
      <c r="J16" s="17" t="e">
        <f t="shared" ref="J16:M18" si="3">C16/C$15</f>
        <v>#DIV/0!</v>
      </c>
      <c r="K16" s="18" t="e">
        <f t="shared" si="3"/>
        <v>#DIV/0!</v>
      </c>
      <c r="L16" s="18" t="e">
        <f t="shared" si="3"/>
        <v>#DIV/0!</v>
      </c>
      <c r="M16" s="18" t="e">
        <f t="shared" si="3"/>
        <v>#DIV/0!</v>
      </c>
      <c r="N16" s="18" t="e">
        <f t="shared" ref="N16:N18" si="4">G16/G$15</f>
        <v>#DIV/0!</v>
      </c>
      <c r="O16" s="44">
        <f>IF(H16&gt;0,H16/H$8,"")</f>
        <v>0.17804339830820154</v>
      </c>
      <c r="P16" s="19">
        <f>I16/I$15</f>
        <v>0.38952365626005792</v>
      </c>
      <c r="R16" s="7"/>
    </row>
    <row r="17" spans="1:20" x14ac:dyDescent="0.25">
      <c r="A17" s="81"/>
      <c r="B17" s="71" t="s">
        <v>33</v>
      </c>
      <c r="C17" s="14">
        <f>SUMIF(asignación!$A$6:$A$52,"=1",asignación!$K$6:$K$52)</f>
        <v>0</v>
      </c>
      <c r="D17" s="15">
        <f>SUMIF(asignación!$A$6:$A$52,"=2",asignación!$K$6:$K$52)</f>
        <v>0</v>
      </c>
      <c r="E17" s="15">
        <f>SUMIF(asignación!$A$6:$A$52,"=3",asignación!$K$6:$K$52)</f>
        <v>0</v>
      </c>
      <c r="F17" s="15">
        <f>SUMIF(asignación!$A$6:$A$52,"=4",asignación!$K$6:$K$52)</f>
        <v>0</v>
      </c>
      <c r="G17" s="15">
        <f>SUMIF(asignación!$A$6:$A$52,"=5",asignación!$K$6:$K$52)</f>
        <v>0</v>
      </c>
      <c r="H17" s="16">
        <f t="shared" si="0"/>
        <v>169</v>
      </c>
      <c r="I17" s="16">
        <v>169</v>
      </c>
      <c r="J17" s="17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4"/>
        <v>#DIV/0!</v>
      </c>
      <c r="O17" s="44">
        <f>IF(H17&gt;0,H17/H$8,"")</f>
        <v>6.2155204119161457E-3</v>
      </c>
      <c r="P17" s="19">
        <f>I17/I$15</f>
        <v>1.3598326359832637E-2</v>
      </c>
      <c r="R17" s="7"/>
    </row>
    <row r="18" spans="1:20" ht="13.8" thickBot="1" x14ac:dyDescent="0.3">
      <c r="A18" s="82"/>
      <c r="B18" s="34" t="s">
        <v>34</v>
      </c>
      <c r="C18" s="20">
        <f>SUMIF(asignación!$A$6:$A$52,"=1",asignación!$L$6:$L$52)</f>
        <v>0</v>
      </c>
      <c r="D18" s="21">
        <f>SUMIF(asignación!$A$6:$A$52,"=2",asignación!$L$6:$L$52)</f>
        <v>0</v>
      </c>
      <c r="E18" s="21">
        <f>SUMIF(asignación!$A$6:$A$52,"=3",asignación!$L$6:$L$52)</f>
        <v>0</v>
      </c>
      <c r="F18" s="21">
        <f>SUMIF(asignación!$A$6:$A$52,"=4",asignación!$L$6:$L$52)</f>
        <v>0</v>
      </c>
      <c r="G18" s="21">
        <f>SUMIF(asignación!$A$6:$A$52,"=5",asignación!$L$6:$L$52)</f>
        <v>0</v>
      </c>
      <c r="H18" s="22">
        <f t="shared" si="0"/>
        <v>7418</v>
      </c>
      <c r="I18" s="22">
        <v>7418</v>
      </c>
      <c r="J18" s="23" t="e">
        <f t="shared" si="3"/>
        <v>#DIV/0!</v>
      </c>
      <c r="K18" s="24" t="e">
        <f t="shared" si="3"/>
        <v>#DIV/0!</v>
      </c>
      <c r="L18" s="24" t="e">
        <f t="shared" si="3"/>
        <v>#DIV/0!</v>
      </c>
      <c r="M18" s="24" t="e">
        <f t="shared" si="3"/>
        <v>#DIV/0!</v>
      </c>
      <c r="N18" s="24" t="e">
        <f t="shared" si="4"/>
        <v>#DIV/0!</v>
      </c>
      <c r="O18" s="44">
        <f>IF(H18&gt;0,H18/H$8,"")</f>
        <v>0.27282089003310039</v>
      </c>
      <c r="P18" s="25">
        <f>I18/I$15</f>
        <v>0.59687801738010948</v>
      </c>
      <c r="R18" s="7"/>
    </row>
    <row r="19" spans="1:20" ht="13.2" customHeight="1" x14ac:dyDescent="0.25">
      <c r="A19" s="80" t="s">
        <v>54</v>
      </c>
      <c r="B19" s="31" t="s">
        <v>0</v>
      </c>
      <c r="C19" s="8">
        <f>SUMIF(asignación!$A$6:$A$52,"=1",asignación!$M$6:$M$52)</f>
        <v>0</v>
      </c>
      <c r="D19" s="9">
        <f>SUMIF(asignación!$A$6:$A$52,"=2",asignación!$M$6:$M$52)</f>
        <v>0</v>
      </c>
      <c r="E19" s="9">
        <f>SUMIF(asignación!$A$6:$A$52,"=3",asignación!$M$6:$M$52)</f>
        <v>0</v>
      </c>
      <c r="F19" s="9">
        <f>SUMIF(asignación!$A$6:$A$52,"=4",asignación!$M$6:$M$52)</f>
        <v>0</v>
      </c>
      <c r="G19" s="9">
        <f>SUMIF(asignación!$A$6:$A$52,"=5",asignación!$M$6:$M$52)</f>
        <v>0</v>
      </c>
      <c r="H19" s="10">
        <f t="shared" si="0"/>
        <v>8958</v>
      </c>
      <c r="I19" s="10">
        <v>8958</v>
      </c>
      <c r="J19" s="11"/>
      <c r="K19" s="12"/>
      <c r="L19" s="12"/>
      <c r="M19" s="12"/>
      <c r="N19" s="12"/>
      <c r="O19" s="45"/>
      <c r="P19" s="26"/>
      <c r="R19" s="7"/>
    </row>
    <row r="20" spans="1:20" x14ac:dyDescent="0.25">
      <c r="A20" s="81"/>
      <c r="B20" s="33" t="s">
        <v>2</v>
      </c>
      <c r="C20" s="14">
        <f>SUMIF(asignación!$A$6:$A$52,"=1",asignación!$N$6:$N$52)</f>
        <v>0</v>
      </c>
      <c r="D20" s="15">
        <f>SUMIF(asignación!$A$6:$A$52,"=2",asignación!$N$6:$N$52)</f>
        <v>0</v>
      </c>
      <c r="E20" s="15">
        <f>SUMIF(asignación!$A$6:$A$52,"=3",asignación!$N$6:$N$52)</f>
        <v>0</v>
      </c>
      <c r="F20" s="15">
        <f>SUMIF(asignación!$A$6:$A$52,"=4",asignación!$N$6:$N$52)</f>
        <v>0</v>
      </c>
      <c r="G20" s="15">
        <f>SUMIF(asignación!$A$6:$A$52,"=5",asignación!$N$6:$N$52)</f>
        <v>0</v>
      </c>
      <c r="H20" s="16">
        <f t="shared" si="0"/>
        <v>3074</v>
      </c>
      <c r="I20" s="16">
        <v>3074</v>
      </c>
      <c r="J20" s="17" t="e">
        <f t="shared" ref="J20:M22" si="5">C20/C$19</f>
        <v>#DIV/0!</v>
      </c>
      <c r="K20" s="18" t="e">
        <f t="shared" si="5"/>
        <v>#DIV/0!</v>
      </c>
      <c r="L20" s="18" t="e">
        <f t="shared" si="5"/>
        <v>#DIV/0!</v>
      </c>
      <c r="M20" s="18" t="e">
        <f t="shared" si="5"/>
        <v>#DIV/0!</v>
      </c>
      <c r="N20" s="18" t="e">
        <f t="shared" ref="N20:N22" si="6">G20/G$19</f>
        <v>#DIV/0!</v>
      </c>
      <c r="O20" s="44">
        <f>IF(H20&gt;0,H20/H$8,"")</f>
        <v>0.11305627068775286</v>
      </c>
      <c r="P20" s="19">
        <f>I20/I$19</f>
        <v>0.34315695467738333</v>
      </c>
      <c r="R20" s="7"/>
    </row>
    <row r="21" spans="1:20" x14ac:dyDescent="0.25">
      <c r="A21" s="81"/>
      <c r="B21" s="71" t="s">
        <v>33</v>
      </c>
      <c r="C21" s="14">
        <f>SUMIF(asignación!$A$6:$A$52,"=1",asignación!$O$6:$O$52)</f>
        <v>0</v>
      </c>
      <c r="D21" s="15">
        <f>SUMIF(asignación!$A$6:$A$52,"=2",asignación!$O$6:$O$52)</f>
        <v>0</v>
      </c>
      <c r="E21" s="15">
        <f>SUMIF(asignación!$A$6:$A$52,"=3",asignación!$O$6:$O$52)</f>
        <v>0</v>
      </c>
      <c r="F21" s="15">
        <f>SUMIF(asignación!$A$6:$A$52,"=4",asignación!$O$6:$O$52)</f>
        <v>0</v>
      </c>
      <c r="G21" s="15">
        <f>SUMIF(asignación!$A$6:$A$52,"=5",asignación!$O$6:$O$52)</f>
        <v>0</v>
      </c>
      <c r="H21" s="16">
        <f t="shared" si="0"/>
        <v>132</v>
      </c>
      <c r="I21" s="16">
        <v>132</v>
      </c>
      <c r="J21" s="17" t="e">
        <f t="shared" si="5"/>
        <v>#DIV/0!</v>
      </c>
      <c r="K21" s="18" t="e">
        <f t="shared" si="5"/>
        <v>#DIV/0!</v>
      </c>
      <c r="L21" s="18" t="e">
        <f t="shared" si="5"/>
        <v>#DIV/0!</v>
      </c>
      <c r="M21" s="18" t="e">
        <f t="shared" si="5"/>
        <v>#DIV/0!</v>
      </c>
      <c r="N21" s="18" t="e">
        <f t="shared" si="6"/>
        <v>#DIV/0!</v>
      </c>
      <c r="O21" s="44">
        <f>IF(H21&gt;0,H21/H$8,"")</f>
        <v>4.8547260022066933E-3</v>
      </c>
      <c r="P21" s="19">
        <f>I21/I$19</f>
        <v>1.4735432016075016E-2</v>
      </c>
      <c r="R21" s="7"/>
    </row>
    <row r="22" spans="1:20" ht="13.8" thickBot="1" x14ac:dyDescent="0.3">
      <c r="A22" s="82"/>
      <c r="B22" s="34" t="s">
        <v>34</v>
      </c>
      <c r="C22" s="20">
        <f>SUMIF(asignación!$A$6:$A$52,"=1",asignación!$P$6:$P$52)</f>
        <v>0</v>
      </c>
      <c r="D22" s="21">
        <f>SUMIF(asignación!$A$6:$A$52,"=2",asignación!$P$6:$P$52)</f>
        <v>0</v>
      </c>
      <c r="E22" s="21">
        <f>SUMIF(asignación!$A$6:$A$52,"=3",asignación!$P$6:$P$52)</f>
        <v>0</v>
      </c>
      <c r="F22" s="21">
        <f>SUMIF(asignación!$A$6:$A$52,"=4",asignación!$P$6:$P$52)</f>
        <v>0</v>
      </c>
      <c r="G22" s="21">
        <f>SUMIF(asignación!$A$6:$A$52,"=5",asignación!$P$6:$P$52)</f>
        <v>0</v>
      </c>
      <c r="H22" s="22">
        <f t="shared" si="0"/>
        <v>5752</v>
      </c>
      <c r="I22" s="22">
        <v>5752</v>
      </c>
      <c r="J22" s="23" t="e">
        <f t="shared" si="5"/>
        <v>#DIV/0!</v>
      </c>
      <c r="K22" s="24" t="e">
        <f t="shared" si="5"/>
        <v>#DIV/0!</v>
      </c>
      <c r="L22" s="24" t="e">
        <f t="shared" si="5"/>
        <v>#DIV/0!</v>
      </c>
      <c r="M22" s="24" t="e">
        <f t="shared" si="5"/>
        <v>#DIV/0!</v>
      </c>
      <c r="N22" s="24" t="e">
        <f t="shared" si="6"/>
        <v>#DIV/0!</v>
      </c>
      <c r="O22" s="35">
        <f>IF(H22&gt;0,H22/H$8,"")</f>
        <v>0.21154836336888563</v>
      </c>
      <c r="P22" s="25">
        <f>I22/I$19</f>
        <v>0.64210761330654165</v>
      </c>
      <c r="R22" s="7"/>
    </row>
    <row r="23" spans="1:20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6" x14ac:dyDescent="0.3">
      <c r="A24" s="1" t="s">
        <v>52</v>
      </c>
    </row>
    <row r="25" spans="1:20" x14ac:dyDescent="0.25">
      <c r="A25" s="79" t="s">
        <v>53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</row>
    <row r="26" spans="1:20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</row>
    <row r="27" spans="1:20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  <row r="28" spans="1:20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</row>
    <row r="29" spans="1:20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</row>
    <row r="30" spans="1:20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</row>
  </sheetData>
  <sheetProtection sheet="1" selectLockedCells="1"/>
  <protectedRanges>
    <protectedRange sqref="A3:B3" name="Range1_1"/>
    <protectedRange sqref="C6:G6 J6:N6" name="Range1_2"/>
  </protectedRanges>
  <mergeCells count="8">
    <mergeCell ref="A3:F4"/>
    <mergeCell ref="A25:T30"/>
    <mergeCell ref="A15:A18"/>
    <mergeCell ref="A19:A22"/>
    <mergeCell ref="A10:A14"/>
    <mergeCell ref="J6:P6"/>
    <mergeCell ref="A8:A9"/>
    <mergeCell ref="C6:I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asignación</vt:lpstr>
      <vt:lpstr>resultados</vt:lpstr>
      <vt:lpstr>Pop_Units</vt:lpstr>
      <vt:lpstr>asignación!Print_Area</vt:lpstr>
      <vt:lpstr>asignación!Print_Titles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2021-11-23T22:53:09Z</dcterms:modified>
</cp:coreProperties>
</file>